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bcngroupltd.sharepoint.com/sites/ProductManagement-cLOUD2/Shared Documents/Statistical Process Control (SPC)/EasySPC 2024/JSON Templates/"/>
    </mc:Choice>
  </mc:AlternateContent>
  <xr:revisionPtr revIDLastSave="26" documentId="13_ncr:1_{92A871EA-C7B1-40AE-B582-6DAC03D49FFC}" xr6:coauthVersionLast="47" xr6:coauthVersionMax="47" xr10:uidLastSave="{07D64FC7-C651-49C9-92EC-0FBB13BEBB5F}"/>
  <bookViews>
    <workbookView xWindow="28680" yWindow="-120" windowWidth="38640" windowHeight="21120" firstSheet="1" activeTab="1" xr2:uid="{7DE12244-E9A7-4AD2-BF42-4797C87A7A73}"/>
  </bookViews>
  <sheets>
    <sheet name="Info" sheetId="9" state="veryHidden" r:id="rId1"/>
    <sheet name="SPC Chart Settings" sheetId="1" r:id="rId2"/>
    <sheet name="Code" sheetId="8" r:id="rId3"/>
    <sheet name="SPCJSON" sheetId="4" state="hidden" r:id="rId4"/>
    <sheet name="JsonBuild" sheetId="7" state="veryHidden" r:id="rId5"/>
    <sheet name="JSONOUtput" sheetId="6" state="veryHidden" r:id="rId6"/>
    <sheet name="ValidationRules" sheetId="2" state="veryHidden" r:id="rId7"/>
  </sheets>
  <definedNames>
    <definedName name="_xlnm._FilterDatabase" localSheetId="1" hidden="1">'SPC Chart Settings'!$N$6:$N$155</definedName>
    <definedName name="OnOffLookup">ValidationRules!$CC$2:$CD$3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3" i="1" l="1"/>
  <c r="J153" i="1" s="1"/>
  <c r="H153" i="1"/>
  <c r="I151" i="1"/>
  <c r="J151" i="1" s="1"/>
  <c r="H151" i="1"/>
  <c r="I152" i="1"/>
  <c r="J152" i="1" s="1"/>
  <c r="H152" i="1"/>
  <c r="I127" i="1"/>
  <c r="J127" i="1" s="1"/>
  <c r="I131" i="1"/>
  <c r="J131" i="1" s="1"/>
  <c r="I130" i="1"/>
  <c r="J130" i="1" s="1"/>
  <c r="I132" i="1"/>
  <c r="J132" i="1" s="1"/>
  <c r="I129" i="1"/>
  <c r="J129" i="1" s="1"/>
  <c r="I128" i="1"/>
  <c r="J128" i="1" s="1"/>
  <c r="I28" i="1"/>
  <c r="I99" i="1"/>
  <c r="I113" i="1"/>
  <c r="H145" i="1"/>
  <c r="H146" i="1"/>
  <c r="H147" i="1"/>
  <c r="H148" i="1"/>
  <c r="H149" i="1"/>
  <c r="H150" i="1"/>
  <c r="H154" i="1"/>
  <c r="H155" i="1"/>
  <c r="J34" i="1"/>
  <c r="J33" i="1"/>
  <c r="J32" i="1"/>
  <c r="J48" i="1"/>
  <c r="H144" i="1"/>
  <c r="H120" i="1"/>
  <c r="J125" i="1"/>
  <c r="J72" i="1"/>
  <c r="J143" i="1"/>
  <c r="J83" i="1"/>
  <c r="I144" i="1"/>
  <c r="J144" i="1" s="1"/>
  <c r="I145" i="1"/>
  <c r="J145" i="1" s="1"/>
  <c r="I146" i="1"/>
  <c r="J146" i="1" s="1"/>
  <c r="I147" i="1"/>
  <c r="J147" i="1" s="1"/>
  <c r="I148" i="1"/>
  <c r="J148" i="1" s="1"/>
  <c r="I149" i="1"/>
  <c r="J149" i="1" s="1"/>
  <c r="I150" i="1"/>
  <c r="J150" i="1" s="1"/>
  <c r="I154" i="1"/>
  <c r="J154" i="1" s="1"/>
  <c r="I155" i="1"/>
  <c r="J155" i="1" s="1"/>
  <c r="J141" i="1"/>
  <c r="J140" i="1"/>
  <c r="J139" i="1"/>
  <c r="J138" i="1"/>
  <c r="J137" i="1"/>
  <c r="J135" i="1"/>
  <c r="I133" i="1"/>
  <c r="J133" i="1" s="1"/>
  <c r="I134" i="1"/>
  <c r="J134" i="1" s="1"/>
  <c r="I142" i="1"/>
  <c r="J142" i="1" s="1"/>
  <c r="I136" i="1"/>
  <c r="J136" i="1" s="1"/>
  <c r="I45" i="1"/>
  <c r="J45" i="1" s="1"/>
  <c r="I84" i="1"/>
  <c r="J84" i="1" s="1"/>
  <c r="I59" i="1"/>
  <c r="J59" i="1" s="1"/>
  <c r="I60" i="1"/>
  <c r="J60" i="1" s="1"/>
  <c r="I119" i="1"/>
  <c r="J119" i="1" s="1"/>
  <c r="I12" i="1"/>
  <c r="J12" i="1" s="1"/>
  <c r="J9" i="1"/>
  <c r="I36" i="1"/>
  <c r="J36" i="1" s="1"/>
  <c r="E2" i="7"/>
  <c r="E3" i="7"/>
  <c r="E4" i="7"/>
  <c r="K152" i="1" l="1"/>
  <c r="K151" i="1"/>
  <c r="K153" i="1"/>
  <c r="K147" i="1"/>
  <c r="K146" i="1"/>
  <c r="K154" i="1"/>
  <c r="K155" i="1"/>
  <c r="K148" i="1"/>
  <c r="K145" i="1"/>
  <c r="K150" i="1"/>
  <c r="K149" i="1"/>
  <c r="K144" i="1"/>
  <c r="I8" i="1"/>
  <c r="I18" i="1"/>
  <c r="J18" i="1" s="1"/>
  <c r="I19" i="1"/>
  <c r="J19" i="1" s="1"/>
  <c r="J87" i="1"/>
  <c r="J89" i="1"/>
  <c r="J91" i="1"/>
  <c r="J93" i="1"/>
  <c r="J95" i="1"/>
  <c r="J97" i="1"/>
  <c r="J101" i="1"/>
  <c r="I92" i="1"/>
  <c r="J92" i="1" s="1"/>
  <c r="I69" i="1"/>
  <c r="J69" i="1" s="1"/>
  <c r="I115" i="1"/>
  <c r="J115" i="1" s="1"/>
  <c r="J113" i="1"/>
  <c r="I29" i="1"/>
  <c r="J29" i="1" s="1"/>
  <c r="J124" i="1"/>
  <c r="J122" i="1"/>
  <c r="J120" i="1"/>
  <c r="K119" i="1" s="1"/>
  <c r="J118" i="1"/>
  <c r="J117" i="1"/>
  <c r="J116" i="1"/>
  <c r="J114" i="1"/>
  <c r="J110" i="1"/>
  <c r="J85" i="1"/>
  <c r="J81" i="1"/>
  <c r="J80" i="1"/>
  <c r="J79" i="1"/>
  <c r="J76" i="1"/>
  <c r="J73" i="1"/>
  <c r="J70" i="1"/>
  <c r="J68" i="1"/>
  <c r="J65" i="1"/>
  <c r="J62" i="1"/>
  <c r="J56" i="1"/>
  <c r="J55" i="1"/>
  <c r="J53" i="1"/>
  <c r="J52" i="1"/>
  <c r="J51" i="1"/>
  <c r="J49" i="1"/>
  <c r="J47" i="1"/>
  <c r="J46" i="1"/>
  <c r="J44" i="1"/>
  <c r="J42" i="1"/>
  <c r="J40" i="1"/>
  <c r="J39" i="1"/>
  <c r="J31" i="1"/>
  <c r="J30" i="1"/>
  <c r="J27" i="1"/>
  <c r="J26" i="1"/>
  <c r="J22" i="1"/>
  <c r="J21" i="1"/>
  <c r="J20" i="1"/>
  <c r="J17" i="1"/>
  <c r="J16" i="1"/>
  <c r="J15" i="1"/>
  <c r="J7" i="1"/>
  <c r="J6" i="1"/>
  <c r="J82" i="1"/>
  <c r="J99" i="1"/>
  <c r="I38" i="1"/>
  <c r="J38" i="1" s="1"/>
  <c r="I67" i="1"/>
  <c r="J67" i="1" s="1"/>
  <c r="I64" i="1"/>
  <c r="J64" i="1" s="1"/>
  <c r="I61" i="1"/>
  <c r="J61" i="1" s="1"/>
  <c r="I123" i="1"/>
  <c r="J123" i="1" s="1"/>
  <c r="I104" i="1"/>
  <c r="J104" i="1" s="1"/>
  <c r="I37" i="1"/>
  <c r="J37" i="1" s="1"/>
  <c r="I24" i="1"/>
  <c r="J24" i="1" s="1"/>
  <c r="I75" i="1"/>
  <c r="J75" i="1" s="1"/>
  <c r="I74" i="1"/>
  <c r="J74" i="1" s="1"/>
  <c r="I71" i="1"/>
  <c r="J71" i="1" s="1"/>
  <c r="I78" i="1"/>
  <c r="J78" i="1" s="1"/>
  <c r="I77" i="1"/>
  <c r="J77" i="1" s="1"/>
  <c r="I98" i="1"/>
  <c r="J98" i="1" s="1"/>
  <c r="I100" i="1"/>
  <c r="J100" i="1" s="1"/>
  <c r="I86" i="1"/>
  <c r="J86" i="1" s="1"/>
  <c r="I96" i="1"/>
  <c r="J96" i="1" s="1"/>
  <c r="I94" i="1"/>
  <c r="J94" i="1" s="1"/>
  <c r="I90" i="1"/>
  <c r="J90" i="1" s="1"/>
  <c r="I88" i="1"/>
  <c r="J88" i="1" s="1"/>
  <c r="I112" i="1"/>
  <c r="J112" i="1" s="1"/>
  <c r="J121" i="1"/>
  <c r="I103" i="1"/>
  <c r="J103" i="1" s="1"/>
  <c r="I102" i="1"/>
  <c r="J102" i="1" s="1"/>
  <c r="I109" i="1"/>
  <c r="J109" i="1" s="1"/>
  <c r="I108" i="1"/>
  <c r="J108" i="1" s="1"/>
  <c r="I107" i="1"/>
  <c r="J107" i="1" s="1"/>
  <c r="I106" i="1"/>
  <c r="J106" i="1" s="1"/>
  <c r="I105" i="1"/>
  <c r="J105" i="1" s="1"/>
  <c r="I111" i="1"/>
  <c r="J111" i="1" s="1"/>
  <c r="I66" i="1"/>
  <c r="J66" i="1" s="1"/>
  <c r="I63" i="1"/>
  <c r="J63" i="1" s="1"/>
  <c r="I43" i="1"/>
  <c r="J43" i="1" s="1"/>
  <c r="I41" i="1"/>
  <c r="J41" i="1" s="1"/>
  <c r="I25" i="1"/>
  <c r="J25" i="1" s="1"/>
  <c r="K120" i="1" l="1"/>
  <c r="K36" i="1"/>
  <c r="J28" i="1"/>
  <c r="I57" i="1"/>
  <c r="J57" i="1" s="1"/>
  <c r="I58" i="1"/>
  <c r="J58" i="1" s="1"/>
  <c r="I54" i="1"/>
  <c r="J54" i="1" s="1"/>
  <c r="I50" i="1"/>
  <c r="J50" i="1" s="1"/>
  <c r="I35" i="1"/>
  <c r="J35" i="1" s="1"/>
  <c r="I23" i="1"/>
  <c r="J23" i="1" s="1"/>
  <c r="I11" i="1"/>
  <c r="J11" i="1" s="1"/>
  <c r="I14" i="1"/>
  <c r="J14" i="1" s="1"/>
  <c r="K12" i="1" s="1"/>
  <c r="I10" i="1"/>
  <c r="J10" i="1" s="1"/>
  <c r="J8" i="1"/>
  <c r="I13" i="1"/>
  <c r="J13" i="1" s="1"/>
  <c r="H5" i="1"/>
  <c r="H6" i="1" s="1"/>
  <c r="H7" i="1" s="1"/>
  <c r="J5" i="1"/>
  <c r="BW3" i="2"/>
  <c r="K5" i="1" l="1"/>
  <c r="H8" i="1"/>
  <c r="K7" i="1"/>
  <c r="K6" i="1"/>
  <c r="K8" i="1" l="1"/>
  <c r="H9" i="1"/>
  <c r="K9" i="1" l="1"/>
  <c r="H10" i="1"/>
  <c r="H11" i="1" l="1"/>
  <c r="K10" i="1"/>
  <c r="K11" i="1" l="1"/>
  <c r="H13" i="1"/>
  <c r="H14" i="1" l="1"/>
  <c r="K13" i="1"/>
  <c r="H15" i="1" l="1"/>
  <c r="H16" i="1" s="1"/>
  <c r="K16" i="1" s="1"/>
  <c r="K14" i="1"/>
  <c r="K15" i="1" l="1"/>
  <c r="H17" i="1" l="1"/>
  <c r="K17" i="1" l="1"/>
  <c r="H18" i="1"/>
  <c r="K18" i="1" l="1"/>
  <c r="H19" i="1"/>
  <c r="K19" i="1" l="1"/>
  <c r="H20" i="1"/>
  <c r="K20" i="1" l="1"/>
  <c r="H21" i="1"/>
  <c r="H22" i="1" s="1"/>
  <c r="K22" i="1" s="1"/>
  <c r="K21" i="1" l="1"/>
  <c r="H23" i="1" l="1"/>
  <c r="H24" i="1" l="1"/>
  <c r="H26" i="1" s="1"/>
  <c r="K23" i="1"/>
  <c r="H28" i="1"/>
  <c r="K28" i="1" l="1"/>
  <c r="K24" i="1" l="1"/>
  <c r="K26" i="1" l="1"/>
  <c r="H27" i="1"/>
  <c r="K27" i="1" l="1"/>
  <c r="H25" i="1"/>
  <c r="K25" i="1" l="1"/>
  <c r="H29" i="1"/>
  <c r="H30" i="1" l="1"/>
  <c r="K29" i="1"/>
  <c r="H31" i="1" l="1"/>
  <c r="H32" i="1" s="1"/>
  <c r="K30" i="1"/>
  <c r="H33" i="1" l="1"/>
  <c r="K32" i="1"/>
  <c r="H35" i="1"/>
  <c r="K35" i="1" s="1"/>
  <c r="K31" i="1"/>
  <c r="H34" i="1" l="1"/>
  <c r="K34" i="1" s="1"/>
  <c r="K33" i="1"/>
  <c r="H37" i="1"/>
  <c r="K37" i="1" l="1"/>
  <c r="H38" i="1"/>
  <c r="K38" i="1" l="1"/>
  <c r="H39" i="1"/>
  <c r="K39" i="1" l="1"/>
  <c r="H40" i="1"/>
  <c r="K40" i="1" l="1"/>
  <c r="H41" i="1"/>
  <c r="H42" i="1" l="1"/>
  <c r="K41" i="1"/>
  <c r="H43" i="1" l="1"/>
  <c r="K42" i="1"/>
  <c r="H44" i="1" l="1"/>
  <c r="K43" i="1"/>
  <c r="K44" i="1" l="1"/>
  <c r="H45" i="1"/>
  <c r="K45" i="1" l="1"/>
  <c r="H46" i="1"/>
  <c r="K46" i="1" l="1"/>
  <c r="H47" i="1"/>
  <c r="H48" i="1" s="1"/>
  <c r="H49" i="1" l="1"/>
  <c r="K49" i="1" s="1"/>
  <c r="K48" i="1"/>
  <c r="K47" i="1"/>
  <c r="H50" i="1" l="1"/>
  <c r="H51" i="1" s="1"/>
  <c r="K50" i="1" l="1"/>
  <c r="H52" i="1"/>
  <c r="H53" i="1" s="1"/>
  <c r="K53" i="1" s="1"/>
  <c r="K51" i="1"/>
  <c r="K52" i="1" l="1"/>
  <c r="H54" i="1" l="1"/>
  <c r="K54" i="1" l="1"/>
  <c r="H55" i="1"/>
  <c r="H56" i="1" s="1"/>
  <c r="K56" i="1" s="1"/>
  <c r="K55" i="1" l="1"/>
  <c r="H58" i="1"/>
  <c r="H57" i="1" l="1"/>
  <c r="H59" i="1"/>
  <c r="H60" i="1" l="1"/>
  <c r="K59" i="1"/>
  <c r="K58" i="1"/>
  <c r="K60" i="1" l="1"/>
  <c r="H61" i="1"/>
  <c r="K57" i="1"/>
  <c r="H62" i="1" l="1"/>
  <c r="K61" i="1"/>
  <c r="H63" i="1" l="1"/>
  <c r="K62" i="1"/>
  <c r="K63" i="1" l="1"/>
  <c r="H64" i="1"/>
  <c r="K64" i="1" l="1"/>
  <c r="H65" i="1"/>
  <c r="K65" i="1" l="1"/>
  <c r="H66" i="1"/>
  <c r="K66" i="1" l="1"/>
  <c r="H67" i="1"/>
  <c r="K67" i="1" l="1"/>
  <c r="H68" i="1"/>
  <c r="H69" i="1" l="1"/>
  <c r="H70" i="1" s="1"/>
  <c r="K70" i="1" s="1"/>
  <c r="K68" i="1"/>
  <c r="H71" i="1" l="1"/>
  <c r="K71" i="1" s="1"/>
  <c r="K69" i="1"/>
  <c r="H72" i="1" l="1"/>
  <c r="K72" i="1" l="1"/>
  <c r="H73" i="1"/>
  <c r="K73" i="1" s="1"/>
  <c r="H74" i="1" l="1"/>
  <c r="K74" i="1" s="1"/>
  <c r="H75" i="1" l="1"/>
  <c r="H76" i="1" s="1"/>
  <c r="K76" i="1" s="1"/>
  <c r="H77" i="1" l="1"/>
  <c r="H78" i="1" s="1"/>
  <c r="H79" i="1" s="1"/>
  <c r="H80" i="1" s="1"/>
  <c r="H81" i="1" s="1"/>
  <c r="H82" i="1" s="1"/>
  <c r="H83" i="1" s="1"/>
  <c r="K83" i="1" s="1"/>
  <c r="K75" i="1"/>
  <c r="K78" i="1" l="1"/>
  <c r="H84" i="1"/>
  <c r="H85" i="1" s="1"/>
  <c r="K82" i="1"/>
  <c r="K77" i="1"/>
  <c r="K84" i="1" l="1"/>
  <c r="K85" i="1"/>
  <c r="H86" i="1"/>
  <c r="H87" i="1" s="1"/>
  <c r="H88" i="1" s="1"/>
  <c r="H89" i="1" s="1"/>
  <c r="H90" i="1" s="1"/>
  <c r="H91" i="1" s="1"/>
  <c r="H92" i="1" s="1"/>
  <c r="H93" i="1" s="1"/>
  <c r="H94" i="1" s="1"/>
  <c r="H95" i="1" s="1"/>
  <c r="H96" i="1" s="1"/>
  <c r="H97" i="1" s="1"/>
  <c r="H98" i="1" s="1"/>
  <c r="H99" i="1" s="1"/>
  <c r="H100" i="1" s="1"/>
  <c r="K79" i="1"/>
  <c r="H101" i="1" l="1"/>
  <c r="K101" i="1" s="1"/>
  <c r="K80" i="1"/>
  <c r="H102" i="1" l="1"/>
  <c r="H103" i="1" s="1"/>
  <c r="H104" i="1" s="1"/>
  <c r="H105" i="1" s="1"/>
  <c r="H106" i="1" s="1"/>
  <c r="H107" i="1" s="1"/>
  <c r="H108" i="1" s="1"/>
  <c r="H109" i="1" s="1"/>
  <c r="K81" i="1"/>
  <c r="H110" i="1" l="1"/>
  <c r="K109" i="1"/>
  <c r="K86" i="1"/>
  <c r="K108" i="1"/>
  <c r="K107" i="1"/>
  <c r="K106" i="1"/>
  <c r="K105" i="1"/>
  <c r="K104" i="1"/>
  <c r="K103" i="1"/>
  <c r="K102" i="1"/>
  <c r="K94" i="1"/>
  <c r="K88" i="1"/>
  <c r="K87" i="1"/>
  <c r="K93" i="1"/>
  <c r="K91" i="1"/>
  <c r="K99" i="1"/>
  <c r="K100" i="1"/>
  <c r="K95" i="1"/>
  <c r="K92" i="1"/>
  <c r="K90" i="1"/>
  <c r="K96" i="1"/>
  <c r="K98" i="1"/>
  <c r="K89" i="1"/>
  <c r="K97" i="1"/>
  <c r="K110" i="1" l="1"/>
  <c r="H111" i="1"/>
  <c r="H112" i="1" l="1"/>
  <c r="K111" i="1"/>
  <c r="H113" i="1" l="1"/>
  <c r="K112" i="1"/>
  <c r="H114" i="1" l="1"/>
  <c r="K113" i="1"/>
  <c r="H115" i="1" l="1"/>
  <c r="K114" i="1"/>
  <c r="H116" i="1" l="1"/>
  <c r="K115" i="1"/>
  <c r="K116" i="1" l="1"/>
  <c r="H117" i="1"/>
  <c r="H118" i="1" l="1"/>
  <c r="K118" i="1" s="1"/>
  <c r="K117" i="1"/>
  <c r="H121" i="1"/>
  <c r="K121" i="1" l="1"/>
  <c r="H122" i="1"/>
  <c r="H123" i="1" l="1"/>
  <c r="K122" i="1"/>
  <c r="H124" i="1" l="1"/>
  <c r="K124" i="1" s="1"/>
  <c r="K123" i="1"/>
  <c r="H125" i="1" l="1"/>
  <c r="H127" i="1" s="1"/>
  <c r="K127" i="1" s="1"/>
  <c r="K125" i="1" l="1"/>
  <c r="H126" i="1"/>
  <c r="H128" i="1" l="1"/>
  <c r="H129" i="1" s="1"/>
  <c r="H132" i="1"/>
  <c r="K132" i="1" s="1"/>
  <c r="K126" i="1"/>
  <c r="K128" i="1" l="1"/>
  <c r="K129" i="1"/>
  <c r="H130" i="1"/>
  <c r="H133" i="1"/>
  <c r="K130" i="1" l="1"/>
  <c r="H131" i="1"/>
  <c r="K131" i="1" s="1"/>
  <c r="H134" i="1"/>
  <c r="K133" i="1"/>
  <c r="H135" i="1" l="1"/>
  <c r="K134" i="1"/>
  <c r="H136" i="1" l="1"/>
  <c r="K135" i="1"/>
  <c r="H137" i="1" l="1"/>
  <c r="K136" i="1"/>
  <c r="H138" i="1" l="1"/>
  <c r="K137" i="1"/>
  <c r="H139" i="1" l="1"/>
  <c r="K138" i="1"/>
  <c r="H140" i="1" l="1"/>
  <c r="K139" i="1"/>
  <c r="H141" i="1" l="1"/>
  <c r="K140" i="1"/>
  <c r="H142" i="1" l="1"/>
  <c r="K141" i="1"/>
  <c r="K142" i="1" l="1"/>
  <c r="A1" i="4" s="1"/>
  <c r="B1" i="7" s="1"/>
  <c r="E1" i="7" s="1"/>
  <c r="H143" i="1"/>
  <c r="K143" i="1" s="1"/>
  <c r="F1" i="8" l="1"/>
  <c r="A1" i="6"/>
</calcChain>
</file>

<file path=xl/sharedStrings.xml><?xml version="1.0" encoding="utf-8"?>
<sst xmlns="http://schemas.openxmlformats.org/spreadsheetml/2006/main" count="1017" uniqueCount="612">
  <si>
    <t>SPC Chart Settings</t>
  </si>
  <si>
    <t>Use the SPC Chart Settings tab to customize the look and feel of the SPC charts within your organisation.</t>
  </si>
  <si>
    <t>1. Menu Option</t>
  </si>
  <si>
    <t>This column identifies the sub-menus in the visualisation pane in Power BI Desktop when you have selected the SPC Chart visual.</t>
  </si>
  <si>
    <t>2. Setting</t>
  </si>
  <si>
    <t>Name of the individual setting within the visualisation pane</t>
  </si>
  <si>
    <t>3. Option</t>
  </si>
  <si>
    <t>This is where you customize the settings for your SPC chart. The option you select in the Excel report will update this field in your Power BI report.</t>
  </si>
  <si>
    <t>4. Definition</t>
  </si>
  <si>
    <t>A brief definition of the setting and options</t>
  </si>
  <si>
    <t>BCN SPC Theme Generator</t>
  </si>
  <si>
    <t>dataType</t>
  </si>
  <si>
    <t>Menu Option</t>
  </si>
  <si>
    <t>Back-End Menu Option</t>
  </si>
  <si>
    <t>Back-End Setting</t>
  </si>
  <si>
    <t>Options (Edit settings here)</t>
  </si>
  <si>
    <t>Definition</t>
  </si>
  <si>
    <t>Mapping</t>
  </si>
  <si>
    <t>Chart Settings</t>
  </si>
  <si>
    <t>generalSettings</t>
  </si>
  <si>
    <t/>
  </si>
  <si>
    <t>Licencee</t>
  </si>
  <si>
    <t>licencee</t>
  </si>
  <si>
    <t>The licence name BCN provides you</t>
  </si>
  <si>
    <t>Licence Key</t>
  </si>
  <si>
    <t>licenceKey</t>
  </si>
  <si>
    <t>The licence key BCN provides you</t>
  </si>
  <si>
    <t>Chart Type</t>
  </si>
  <si>
    <t>charttype</t>
  </si>
  <si>
    <t>Please Select a Chart Type</t>
  </si>
  <si>
    <t xml:space="preserve">The SPC chart type you would like to use. </t>
  </si>
  <si>
    <t>Font</t>
  </si>
  <si>
    <t>fontFamily</t>
  </si>
  <si>
    <t>Arial</t>
  </si>
  <si>
    <t xml:space="preserve">The font type to be used across every aspect of the Charts. I.e titles, labels etc. </t>
  </si>
  <si>
    <t>Decimal Places</t>
  </si>
  <si>
    <t>decimalPlaces</t>
  </si>
  <si>
    <t>X</t>
  </si>
  <si>
    <t>How many decimal places you like your data to display in Y-Axis and the tooltip information</t>
  </si>
  <si>
    <t>X Axis Scroll</t>
  </si>
  <si>
    <t>xAxisScroll</t>
  </si>
  <si>
    <t>Off</t>
  </si>
  <si>
    <t xml:space="preserve">Would you like your X-Axis to have a scroller bar? </t>
  </si>
  <si>
    <t>X Axis Scroll Start Positon</t>
  </si>
  <si>
    <t>Right</t>
  </si>
  <si>
    <t>"xAxisScrollPosition"</t>
  </si>
  <si>
    <t>Scrolling Data Point Width</t>
  </si>
  <si>
    <t>scrollingDataPointWidth</t>
  </si>
  <si>
    <t>Medium</t>
  </si>
  <si>
    <t>The width of your scroller bar</t>
  </si>
  <si>
    <t>Show Legends</t>
  </si>
  <si>
    <t>showLegends</t>
  </si>
  <si>
    <t>On</t>
  </si>
  <si>
    <t>enable a legend</t>
  </si>
  <si>
    <t>Shift X Points</t>
  </si>
  <si>
    <t>shiftlimit</t>
  </si>
  <si>
    <t xml:space="preserve">Amount of data points you would like to shift/Rephase by </t>
  </si>
  <si>
    <t>Annotation Settings</t>
  </si>
  <si>
    <t>annotationSettings</t>
  </si>
  <si>
    <t>Marker Character</t>
  </si>
  <si>
    <t>markerCharacter</t>
  </si>
  <si>
    <t>💬</t>
  </si>
  <si>
    <t>Annotation marker displayed on the chart when using 'Classic Annotations'</t>
  </si>
  <si>
    <t>Marker Location</t>
  </si>
  <si>
    <t>markerLocation</t>
  </si>
  <si>
    <t>Above</t>
  </si>
  <si>
    <t>Where you would like the annotation marker to be displayed</t>
  </si>
  <si>
    <t>Marker Style</t>
  </si>
  <si>
    <t>markerStyle</t>
  </si>
  <si>
    <t>EasySPC</t>
  </si>
  <si>
    <t>Option to use either the 'Classic' or 'Modern' annotations</t>
  </si>
  <si>
    <t>Marker Font Size</t>
  </si>
  <si>
    <t>markerFontSize</t>
  </si>
  <si>
    <t>small</t>
  </si>
  <si>
    <t>The size of the annotation marker (Classic Marker Style only)</t>
  </si>
  <si>
    <t>Marker Font Colour</t>
  </si>
  <si>
    <t>markerFontColour</t>
  </si>
  <si>
    <t>#ff0000</t>
  </si>
  <si>
    <t>The colour of the annotation marker font (Classic Marker Style only)</t>
  </si>
  <si>
    <t>Axis Settings</t>
  </si>
  <si>
    <t>axisSettings</t>
  </si>
  <si>
    <t>Display X axis</t>
  </si>
  <si>
    <t>displayXAxis</t>
  </si>
  <si>
    <t>Would you like to display the X-Axis?</t>
  </si>
  <si>
    <t>X Axis Title</t>
  </si>
  <si>
    <t>xAxisTitle</t>
  </si>
  <si>
    <t>Enter title for your X-axis</t>
  </si>
  <si>
    <t>X Axis Height</t>
  </si>
  <si>
    <t>xAxisHeight</t>
  </si>
  <si>
    <t>Small</t>
  </si>
  <si>
    <t>The height of the X-axis</t>
  </si>
  <si>
    <t>X Axis Title Font Size</t>
  </si>
  <si>
    <t>xAxisTitleFontSize</t>
  </si>
  <si>
    <t>x-small</t>
  </si>
  <si>
    <t>Font size for the X-Axis title</t>
  </si>
  <si>
    <t>X Axis Title Font Colour</t>
  </si>
  <si>
    <t>xAxisTitleFontColour</t>
  </si>
  <si>
    <t>#686E75</t>
  </si>
  <si>
    <t>Font colour for the X-Axis title</t>
  </si>
  <si>
    <t>X Axis Format</t>
  </si>
  <si>
    <t>xAxisFormat</t>
  </si>
  <si>
    <t>30/1/2019</t>
  </si>
  <si>
    <t>The format you would your X-axis to display data</t>
  </si>
  <si>
    <t>X Axis Rotate</t>
  </si>
  <si>
    <t>xAxisRotate</t>
  </si>
  <si>
    <t>Angled</t>
  </si>
  <si>
    <t>The angle your X-axis data is displayed</t>
  </si>
  <si>
    <t>X Axis Font Size</t>
  </si>
  <si>
    <t>xAxisFontSize</t>
  </si>
  <si>
    <t>X Axis Font Colour</t>
  </si>
  <si>
    <t>xAxisFontColour</t>
  </si>
  <si>
    <t>Font colour for the X-Axis</t>
  </si>
  <si>
    <t>X Axis (Show every nth Label)</t>
  </si>
  <si>
    <t>skipticks</t>
  </si>
  <si>
    <t>Skip every nth label on the x axis to enable a clearer display</t>
  </si>
  <si>
    <t>Display (n) on axis</t>
  </si>
  <si>
    <t>displaynonaxis</t>
  </si>
  <si>
    <t>Display n value on the x axis to see population (denonibnator) size</t>
  </si>
  <si>
    <t>X axis background colour</t>
  </si>
  <si>
    <t>xaxiscolour</t>
  </si>
  <si>
    <t>#FFFFFF</t>
  </si>
  <si>
    <t>Set the colour of the x axis</t>
  </si>
  <si>
    <t>Display Y axis</t>
  </si>
  <si>
    <t>displayYAxis</t>
  </si>
  <si>
    <t>Use Chart Settings</t>
  </si>
  <si>
    <t>"decimalPlaces"</t>
  </si>
  <si>
    <t>Y Axis Title</t>
  </si>
  <si>
    <t>yAxisTitle</t>
  </si>
  <si>
    <t>Would you like your Y-Axis to have a title?</t>
  </si>
  <si>
    <t>Y Axis Width</t>
  </si>
  <si>
    <t>yAxisWidth</t>
  </si>
  <si>
    <t>The width of the Y-axis</t>
  </si>
  <si>
    <t>Y Axis Title Font Size</t>
  </si>
  <si>
    <t>yAxisTitleFontSize</t>
  </si>
  <si>
    <t>Font size for the Y-Axis title</t>
  </si>
  <si>
    <t>Y Axis Title Font Colour</t>
  </si>
  <si>
    <t>yAxisTitleFontColour</t>
  </si>
  <si>
    <t>Font colour for the Y-Axis title</t>
  </si>
  <si>
    <t>Y Axis Max</t>
  </si>
  <si>
    <t>yAxisMax</t>
  </si>
  <si>
    <t>Would you like to set a maximum value for your Y-Axis? (Select Off for default)</t>
  </si>
  <si>
    <t>numeric</t>
  </si>
  <si>
    <t>Y Axis Max Limit</t>
  </si>
  <si>
    <t>yAxisMaxLimit</t>
  </si>
  <si>
    <t>What value would you like to set as your Y-Axis maximum limit? (Enter a numerical value)</t>
  </si>
  <si>
    <t>Y Axis Min</t>
  </si>
  <si>
    <t>yAxisMin</t>
  </si>
  <si>
    <t>Would you like to set a minimum value for your Y-Axis? (Select Off for default)</t>
  </si>
  <si>
    <t>Y Axis Min Limit</t>
  </si>
  <si>
    <t>yAxisMinLimit</t>
  </si>
  <si>
    <t>What value would you like to set as your Y-Axis minimum limit? (Enter a numerical value)</t>
  </si>
  <si>
    <t>Y Axis Format</t>
  </si>
  <si>
    <t>yAxisFormat</t>
  </si>
  <si>
    <t>Blank</t>
  </si>
  <si>
    <t>The format your Y-axis data will be displayed in</t>
  </si>
  <si>
    <t>Y Axis Font Size</t>
  </si>
  <si>
    <t>yAxisFontsize</t>
  </si>
  <si>
    <t>Font size for the Y-Axis</t>
  </si>
  <si>
    <t>Y Axis Font Colour</t>
  </si>
  <si>
    <t>yAxisFontColour</t>
  </si>
  <si>
    <t>Font colour for the Y-Axis</t>
  </si>
  <si>
    <t>Y Axis background Colour</t>
  </si>
  <si>
    <t>yaxiscolour</t>
  </si>
  <si>
    <t>Set the colour of the y axis</t>
  </si>
  <si>
    <t>Baseline Settings</t>
  </si>
  <si>
    <t>baselineSettings</t>
  </si>
  <si>
    <t>Show Rules in Baseline</t>
  </si>
  <si>
    <t>showRules</t>
  </si>
  <si>
    <t>Would you like to show rules in your baseline?</t>
  </si>
  <si>
    <t>Initial Baseline Colour</t>
  </si>
  <si>
    <t>initialColour</t>
  </si>
  <si>
    <t>#092DB3</t>
  </si>
  <si>
    <t>Colour of data points in your baseline</t>
  </si>
  <si>
    <t>Subsequent Baseline Colour</t>
  </si>
  <si>
    <t>subsequentColour</t>
  </si>
  <si>
    <t>Colour of data points in your subsequent baseline</t>
  </si>
  <si>
    <t>Centre Line Settings</t>
  </si>
  <si>
    <t>centerlineSettings</t>
  </si>
  <si>
    <t>Thickness</t>
  </si>
  <si>
    <t>thickness</t>
  </si>
  <si>
    <t>Regular</t>
  </si>
  <si>
    <t>The Thickness of your centreline</t>
  </si>
  <si>
    <t>Colour</t>
  </si>
  <si>
    <t>colour</t>
  </si>
  <si>
    <t>#444444</t>
  </si>
  <si>
    <t>The colour of your centreline</t>
  </si>
  <si>
    <t>Control Limits Settings</t>
  </si>
  <si>
    <t>controlLimitSettings</t>
  </si>
  <si>
    <t>Show UCL/LCL in Tooltips</t>
  </si>
  <si>
    <t>showUCLLCLInTooltips</t>
  </si>
  <si>
    <t>Show upper/lower control limits in tooltips</t>
  </si>
  <si>
    <t>Show UCL/LCL</t>
  </si>
  <si>
    <t>showUCLLCL</t>
  </si>
  <si>
    <t>Show upper/lower control limits in charts</t>
  </si>
  <si>
    <t>Enable Max UCL</t>
  </si>
  <si>
    <t>enableMaxUCL</t>
  </si>
  <si>
    <t>Enable Min LCL</t>
  </si>
  <si>
    <t>enableMinLCL</t>
  </si>
  <si>
    <t>UCL/LCL Thickness</t>
  </si>
  <si>
    <t>uclLCLThickness</t>
  </si>
  <si>
    <t>The Thickness of your UCL/LCL lines</t>
  </si>
  <si>
    <t>UCL/LCL Colour</t>
  </si>
  <si>
    <t>uclLCLColour</t>
  </si>
  <si>
    <t>#F02443</t>
  </si>
  <si>
    <t>The colour of the UCL/LCL lines</t>
  </si>
  <si>
    <t>Show 1 Sigma</t>
  </si>
  <si>
    <t>showOneSigma</t>
  </si>
  <si>
    <t>Show 1 Sigma line</t>
  </si>
  <si>
    <t>1 Sigma Thickness</t>
  </si>
  <si>
    <t>oneSigmaThickness</t>
  </si>
  <si>
    <t>Thin</t>
  </si>
  <si>
    <t>The Thickness of your 1 Sigma line</t>
  </si>
  <si>
    <t>1 Sigma Colour</t>
  </si>
  <si>
    <t>oneSigmaColour</t>
  </si>
  <si>
    <t>The colour of your 1 Sigma line</t>
  </si>
  <si>
    <t>Show 2 Sigma</t>
  </si>
  <si>
    <t>showTwoSigma</t>
  </si>
  <si>
    <t>Show 2 Sigma line</t>
  </si>
  <si>
    <t>2 Sigma Thickness</t>
  </si>
  <si>
    <t>twoSigmaThickness</t>
  </si>
  <si>
    <t>The Thickness of your 2 Sigma line</t>
  </si>
  <si>
    <t>2 Sigma Colour</t>
  </si>
  <si>
    <t>twoSigmaColour</t>
  </si>
  <si>
    <t>The colour of your 2 Sigma line</t>
  </si>
  <si>
    <t>Type</t>
  </si>
  <si>
    <t>type</t>
  </si>
  <si>
    <t>Stepped</t>
  </si>
  <si>
    <t xml:space="preserve">Display your shifts with either Linear or stepped lines. </t>
  </si>
  <si>
    <t>Direction Settings</t>
  </si>
  <si>
    <t>directionSettings</t>
  </si>
  <si>
    <t>Desired Direction Of Travel</t>
  </si>
  <si>
    <t>desiredDirectionOfTravel</t>
  </si>
  <si>
    <t>None</t>
  </si>
  <si>
    <t>The direction of travel your data is displayed as.</t>
  </si>
  <si>
    <t>Direct Of Travel Type</t>
  </si>
  <si>
    <t>staticdirection</t>
  </si>
  <si>
    <t>Static</t>
  </si>
  <si>
    <t>Select if the direction of travel is static or dynamic based on the initial baseline</t>
  </si>
  <si>
    <t>Icon Settings</t>
  </si>
  <si>
    <t>iconSettings</t>
  </si>
  <si>
    <t>Icon Location</t>
  </si>
  <si>
    <t>iconLocation</t>
  </si>
  <si>
    <t>Top Left</t>
  </si>
  <si>
    <t>The location you would like your Icons to be displayed (including MDC if you use this)</t>
  </si>
  <si>
    <t>Icon Size</t>
  </si>
  <si>
    <t>iconScale</t>
  </si>
  <si>
    <t>The size of the Icons</t>
  </si>
  <si>
    <t>Label Settings</t>
  </si>
  <si>
    <t>labelSettings</t>
  </si>
  <si>
    <t>Show Centre Line Labels</t>
  </si>
  <si>
    <t>showCL</t>
  </si>
  <si>
    <t>Show/hide centre line labels</t>
  </si>
  <si>
    <t>Show UCL/LCL Labels</t>
  </si>
  <si>
    <t>Show/hide UCL/LCL labels</t>
  </si>
  <si>
    <t>Font Colour</t>
  </si>
  <si>
    <t>fontColour</t>
  </si>
  <si>
    <t>Font colour of the labels</t>
  </si>
  <si>
    <t>Background Colour</t>
  </si>
  <si>
    <t>backgroundColour</t>
  </si>
  <si>
    <t>#000000</t>
  </si>
  <si>
    <t>Background colour of the labels</t>
  </si>
  <si>
    <t>Font Size</t>
  </si>
  <si>
    <t>fontSize</t>
  </si>
  <si>
    <t>Font size of the label text</t>
  </si>
  <si>
    <t>transparency</t>
  </si>
  <si>
    <t>Enter a transparency % value between 0 and 100</t>
  </si>
  <si>
    <t>MDC Settings</t>
  </si>
  <si>
    <t>mdcSettings</t>
  </si>
  <si>
    <t>Use MDC Colour Scheme</t>
  </si>
  <si>
    <t>useMDCColourScheme</t>
  </si>
  <si>
    <t>Rule Settings</t>
  </si>
  <si>
    <t>ruleSettings</t>
  </si>
  <si>
    <t>Show Rule 1 (Shift)</t>
  </si>
  <si>
    <t>showRuleOne</t>
  </si>
  <si>
    <t>Turn Rule 1 On/Off</t>
  </si>
  <si>
    <t>Rule 1 Colour</t>
  </si>
  <si>
    <t>ruleOneColour</t>
  </si>
  <si>
    <t>#B42310</t>
  </si>
  <si>
    <t>Select colour of rule 1</t>
  </si>
  <si>
    <t>Show Rule 2 (Trend)</t>
  </si>
  <si>
    <t>showRuleTwo</t>
  </si>
  <si>
    <t>Turn Rule 2 On/Off</t>
  </si>
  <si>
    <t>Rule 2 Colour</t>
  </si>
  <si>
    <t>ruleTwoColour</t>
  </si>
  <si>
    <t>Select colour of rule 2</t>
  </si>
  <si>
    <t>Show Rule 3 (2 Out of 3)</t>
  </si>
  <si>
    <t>showRuleThree</t>
  </si>
  <si>
    <t>Turn Rule 3 (2 Out of 3) On/Off</t>
  </si>
  <si>
    <t>Rule 3 Colour</t>
  </si>
  <si>
    <t>ruleThreeColour</t>
  </si>
  <si>
    <t>Select colour of rule 3</t>
  </si>
  <si>
    <t>Show Rule 3 (Too Many or Too Few)</t>
  </si>
  <si>
    <t>showRuleThreeNonRandom</t>
  </si>
  <si>
    <t>Turn Rule 3 (Too Many or Too Few) On/Off - Run Charts Only</t>
  </si>
  <si>
    <t>Rule 3 (Too Many or Too Few) Colour</t>
  </si>
  <si>
    <t>ruleThreeNonRandomColour</t>
  </si>
  <si>
    <t>Select colour of rule 3 -  Run Charts Only</t>
  </si>
  <si>
    <t>Show Rule 4 (3 Sigma Violation)</t>
  </si>
  <si>
    <t>showRuleFour</t>
  </si>
  <si>
    <t>Turn Rule 4 On/Off</t>
  </si>
  <si>
    <t>Rule 4 Colour</t>
  </si>
  <si>
    <t>ruleFourColour</t>
  </si>
  <si>
    <t>Select colour of rule 4</t>
  </si>
  <si>
    <t>Show Rule 5 (Hugging the Centre)</t>
  </si>
  <si>
    <t>showRuleFive</t>
  </si>
  <si>
    <t>Turn Rule 5 On/Off</t>
  </si>
  <si>
    <t>Rule 5 Colour</t>
  </si>
  <si>
    <t>ruleFiveColour</t>
  </si>
  <si>
    <t>Select colour of rule 5</t>
  </si>
  <si>
    <t>Highlight Chart if Rules Seen</t>
  </si>
  <si>
    <t>highlightChartIfRulesSeen</t>
  </si>
  <si>
    <t>Change background colour of chart if last data-point triggers a rule</t>
  </si>
  <si>
    <t>Border Thickness of Highlight</t>
  </si>
  <si>
    <t>borderWidthOfHighlight</t>
  </si>
  <si>
    <t>Change thickness of the border if last data-point triggers a rule</t>
  </si>
  <si>
    <t>Annotations Remove Highlight</t>
  </si>
  <si>
    <t>annotationsRemoveHighlight</t>
  </si>
  <si>
    <t>Remove highlighting if last data-point has been annotated</t>
  </si>
  <si>
    <t>Second Chart Settings</t>
  </si>
  <si>
    <t>secondChartSettings</t>
  </si>
  <si>
    <t>(Only available for I (X-MR) and xBars charts)</t>
  </si>
  <si>
    <t>On/Off</t>
  </si>
  <si>
    <t>show</t>
  </si>
  <si>
    <t>Show 2nd Chart</t>
  </si>
  <si>
    <t>Size of 2nd Chart</t>
  </si>
  <si>
    <t>size</t>
  </si>
  <si>
    <t>50/50</t>
  </si>
  <si>
    <t>Size of the 2nd chart</t>
  </si>
  <si>
    <t>Title of 2nd Chart</t>
  </si>
  <si>
    <t>title</t>
  </si>
  <si>
    <t>Enter title for 2nd Chart</t>
  </si>
  <si>
    <t>Turn Rule 1 On/Off for 2nd chart</t>
  </si>
  <si>
    <t>Turn Rule 2 On/Off for 2nd chart</t>
  </si>
  <si>
    <t>Turn Rule 3 On/Off for 2nd chart</t>
  </si>
  <si>
    <t>Turn Rule 4 On/Off for 2nd chart</t>
  </si>
  <si>
    <t>Turn Rule 5 On/Off for 2nd chart</t>
  </si>
  <si>
    <t>Target Line Settings</t>
  </si>
  <si>
    <t>targetLineSettings</t>
  </si>
  <si>
    <t>Show/hide target line</t>
  </si>
  <si>
    <t>Target Source</t>
  </si>
  <si>
    <t>source</t>
  </si>
  <si>
    <t>In Chart</t>
  </si>
  <si>
    <t>Ability to add a target line manually or as a measure</t>
  </si>
  <si>
    <t>Target Line Thickness</t>
  </si>
  <si>
    <t>The thickness of your target line</t>
  </si>
  <si>
    <t>Colour of the target line</t>
  </si>
  <si>
    <t>Title</t>
  </si>
  <si>
    <t>Target</t>
  </si>
  <si>
    <t>Give your target line a title</t>
  </si>
  <si>
    <t>Font colour of the target line label</t>
  </si>
  <si>
    <t>Background colour of the target line label</t>
  </si>
  <si>
    <t>Target Line Font Size</t>
  </si>
  <si>
    <t>Size of the font on the target line label</t>
  </si>
  <si>
    <t>Target Label Position</t>
  </si>
  <si>
    <t>Left</t>
  </si>
  <si>
    <t>"position"</t>
  </si>
  <si>
    <t>Value Line Settings</t>
  </si>
  <si>
    <t>valueLineSettings</t>
  </si>
  <si>
    <t>Chart Line Thickness</t>
  </si>
  <si>
    <t>The Thickness of your value line</t>
  </si>
  <si>
    <t>Chart Line Colour</t>
  </si>
  <si>
    <t>#102EB4</t>
  </si>
  <si>
    <t>The colour of the value line</t>
  </si>
  <si>
    <t>Datapoint Size</t>
  </si>
  <si>
    <t>dataPointRadius</t>
  </si>
  <si>
    <t>Radius of data points</t>
  </si>
  <si>
    <t>Data Point Colour</t>
  </si>
  <si>
    <t>dataPointColour</t>
  </si>
  <si>
    <t>The colour of the value line data points</t>
  </si>
  <si>
    <t>Value Marker Type</t>
  </si>
  <si>
    <t>markertype</t>
  </si>
  <si>
    <t>Circle</t>
  </si>
  <si>
    <t>Change the marker type on the SPC Charts</t>
  </si>
  <si>
    <t>Display dashed line</t>
  </si>
  <si>
    <t>dashed</t>
  </si>
  <si>
    <t>Set specification limits as dashed line</t>
  </si>
  <si>
    <t>Set specification limits line thickness</t>
  </si>
  <si>
    <t>Set specification limits type</t>
  </si>
  <si>
    <t>#B2C3E4</t>
  </si>
  <si>
    <t>Set specification limits line colour</t>
  </si>
  <si>
    <t>Display labels</t>
  </si>
  <si>
    <t>displaylabel</t>
  </si>
  <si>
    <t>Display specification limits label</t>
  </si>
  <si>
    <t>USL text</t>
  </si>
  <si>
    <t>usltext</t>
  </si>
  <si>
    <t>USL</t>
  </si>
  <si>
    <t>Set text to be displayed on USL label</t>
  </si>
  <si>
    <t>LSL text</t>
  </si>
  <si>
    <t>lsltext</t>
  </si>
  <si>
    <t>LSL</t>
  </si>
  <si>
    <t>Set text to be displayed on LSL label</t>
  </si>
  <si>
    <t>Font colour</t>
  </si>
  <si>
    <t>#ffffff</t>
  </si>
  <si>
    <t>Set specification limits font colour</t>
  </si>
  <si>
    <t>Background colour</t>
  </si>
  <si>
    <t>Set specification limits background colour</t>
  </si>
  <si>
    <t>Font size</t>
  </si>
  <si>
    <t>Set specification limits font size</t>
  </si>
  <si>
    <t>Higlight exception</t>
  </si>
  <si>
    <t>highlight</t>
  </si>
  <si>
    <t>Highlight Exceptions on the chart (above USL/Below LSL)</t>
  </si>
  <si>
    <t>Spotlight Settings</t>
  </si>
  <si>
    <t>tableviewsettings</t>
  </si>
  <si>
    <t>Special cause only</t>
  </si>
  <si>
    <t>spconly</t>
  </si>
  <si>
    <t>Filter special cause only</t>
  </si>
  <si>
    <t>Show title</t>
  </si>
  <si>
    <t>showtitle</t>
  </si>
  <si>
    <t>Show title on individual Spotlight chart</t>
  </si>
  <si>
    <t>Show date</t>
  </si>
  <si>
    <t>show_date</t>
  </si>
  <si>
    <t>Show date on Spotlight view</t>
  </si>
  <si>
    <t>Show special cause</t>
  </si>
  <si>
    <t>show_speccause</t>
  </si>
  <si>
    <t>Show special cause on Spotlight view</t>
  </si>
  <si>
    <t>Show MDC Icons</t>
  </si>
  <si>
    <t>show_mdc</t>
  </si>
  <si>
    <t>Show Making Data Count icons on Spotlight view</t>
  </si>
  <si>
    <t>Show annotitions</t>
  </si>
  <si>
    <t>show_annotation</t>
  </si>
  <si>
    <t>Show annotations on Spotlight view</t>
  </si>
  <si>
    <t>Show latest datapoint</t>
  </si>
  <si>
    <t>show_latestvalue</t>
  </si>
  <si>
    <t>Show latest data point on Spotlight view</t>
  </si>
  <si>
    <t>Show centre line (baseline)</t>
  </si>
  <si>
    <t>show_centerbaseline</t>
  </si>
  <si>
    <t>Show centre line (baseline) on Spotlight view</t>
  </si>
  <si>
    <t>Show center line (latest)</t>
  </si>
  <si>
    <t>show_latestshiftcenterline</t>
  </si>
  <si>
    <t>Show centre line (latest) on Spotlight view</t>
  </si>
  <si>
    <t xml:space="preserve">Copy text into notepad and rename as .json. </t>
  </si>
  <si>
    <t>For suggested colours to use in your SPC Charts, try Image Color Picker (link below). Using this tool you can upload an image (for example the logo of your organisation) and you will be provided with a range of suitable colours to use and their hexidecimal values.</t>
  </si>
  <si>
    <t>Image Color Picker</t>
  </si>
  <si>
    <t>{
  "name": "Cloud2_v1",
  "visualStyles": {
    "EasySPCDE42F70C50C949188EB25DBC41F561DA": {
      "*": {</t>
  </si>
  <si>
    <t xml:space="preserve">        
      } ] }   
    }
  }
}</t>
  </si>
  <si>
    <t>    },</t>
  </si>
  <si>
    <t>  }</t>
  </si>
  <si>
    <t>}</t>
  </si>
  <si>
    <t>True/False</t>
  </si>
  <si>
    <t>Chart Type Lookup</t>
  </si>
  <si>
    <t>scrollingDataPointWidth Lookup</t>
  </si>
  <si>
    <t>markerLocation Lookup</t>
  </si>
  <si>
    <t>markerStyle Lookup</t>
  </si>
  <si>
    <t>xAxisFormat Lookup</t>
  </si>
  <si>
    <t>xAxisHeight Lookup</t>
  </si>
  <si>
    <t>xAxisRotate Lookup</t>
  </si>
  <si>
    <t>yAxisFormat Lookup</t>
  </si>
  <si>
    <t>yAxisFormatPercentage</t>
  </si>
  <si>
    <t>Thickness Lookup</t>
  </si>
  <si>
    <t>allthickness</t>
  </si>
  <si>
    <t>type Lookup</t>
  </si>
  <si>
    <t>Desired Direction of Travel</t>
  </si>
  <si>
    <t>size of 2nd Chart</t>
  </si>
  <si>
    <t>source Lookup</t>
  </si>
  <si>
    <t>Data Point Radius</t>
  </si>
  <si>
    <t>JSONColorRef</t>
  </si>
  <si>
    <t>decimalPlaces Lookup</t>
  </si>
  <si>
    <t>Position</t>
  </si>
  <si>
    <t>directOfTravelType</t>
  </si>
  <si>
    <t>markerType</t>
  </si>
  <si>
    <t>chart type</t>
  </si>
  <si>
    <t>Narrow</t>
  </si>
  <si>
    <t>above</t>
  </si>
  <si>
    <t>modern</t>
  </si>
  <si>
    <t>xx-small</t>
  </si>
  <si>
    <t>%d/%m/%Y</t>
  </si>
  <si>
    <t>step-after</t>
  </si>
  <si>
    <t>Up Is Good</t>
  </si>
  <si>
    <t>UG</t>
  </si>
  <si>
    <t>TL</t>
  </si>
  <si>
    <t>75/25</t>
  </si>
  <si>
    <t>Measure</t>
  </si>
  <si>
    <t>measure</t>
  </si>
  <si>
    <t>Extra Small</t>
  </si>
  <si>
    <t>{
              "solid": {
                "color":</t>
  </si>
  <si>
    <t>left</t>
  </si>
  <si>
    <t>Run Chart</t>
  </si>
  <si>
    <t>run chart</t>
  </si>
  <si>
    <t>Arial Black</t>
  </si>
  <si>
    <t>On The Axis</t>
  </si>
  <si>
    <t>ontheaxis</t>
  </si>
  <si>
    <t>Classic</t>
  </si>
  <si>
    <t>classic</t>
  </si>
  <si>
    <t>30/1/19</t>
  </si>
  <si>
    <t>%d/%m/%y</t>
  </si>
  <si>
    <t>Vertical</t>
  </si>
  <si>
    <t>%</t>
  </si>
  <si>
    <t>Linear</t>
  </si>
  <si>
    <t>linear</t>
  </si>
  <si>
    <t>Down is Good</t>
  </si>
  <si>
    <t>DG</t>
  </si>
  <si>
    <t>Bottom Left</t>
  </si>
  <si>
    <t>BL</t>
  </si>
  <si>
    <t>25/75</t>
  </si>
  <si>
    <t>inchart</t>
  </si>
  <si>
    <t>X.X</t>
  </si>
  <si>
    <t>right</t>
  </si>
  <si>
    <t>Dynamic</t>
  </si>
  <si>
    <t>Square</t>
  </si>
  <si>
    <t>C Chart (Control)</t>
  </si>
  <si>
    <t>control chart</t>
  </si>
  <si>
    <t>Comic Sans MS</t>
  </si>
  <si>
    <t>Wide</t>
  </si>
  <si>
    <t>No Marker</t>
  </si>
  <si>
    <t>none</t>
  </si>
  <si>
    <t>1 January 2019</t>
  </si>
  <si>
    <t>%d %B %Y</t>
  </si>
  <si>
    <t>Large</t>
  </si>
  <si>
    <t>100 x %</t>
  </si>
  <si>
    <t>100%</t>
  </si>
  <si>
    <t>Thick</t>
  </si>
  <si>
    <t>ND</t>
  </si>
  <si>
    <t>Bottom Right</t>
  </si>
  <si>
    <t>BR</t>
  </si>
  <si>
    <t>X.XX</t>
  </si>
  <si>
    <t>Diamond</t>
  </si>
  <si>
    <t>U Chart</t>
  </si>
  <si>
    <t>u chart</t>
  </si>
  <si>
    <t>Courier New</t>
  </si>
  <si>
    <t>medium</t>
  </si>
  <si>
    <t>1 Jan 2019</t>
  </si>
  <si>
    <t>%d %b %Y</t>
  </si>
  <si>
    <t>K</t>
  </si>
  <si>
    <t>Extra Large</t>
  </si>
  <si>
    <t>X.XXX</t>
  </si>
  <si>
    <t>U Chart (Prime)</t>
  </si>
  <si>
    <t>u~ chart</t>
  </si>
  <si>
    <t>Segoe UI</t>
  </si>
  <si>
    <t>large</t>
  </si>
  <si>
    <t>1 January 19</t>
  </si>
  <si>
    <t>%d %B %y</t>
  </si>
  <si>
    <t>M</t>
  </si>
  <si>
    <t>X.XXXX</t>
  </si>
  <si>
    <t>P Chart (Variable)</t>
  </si>
  <si>
    <t>p chart(v)</t>
  </si>
  <si>
    <t>Times New Roman</t>
  </si>
  <si>
    <t>x-large</t>
  </si>
  <si>
    <t>1 Jan 19</t>
  </si>
  <si>
    <t>%d %b %y</t>
  </si>
  <si>
    <t>HMS Seconds</t>
  </si>
  <si>
    <t>HMSseconds</t>
  </si>
  <si>
    <t>X.XXXXX</t>
  </si>
  <si>
    <t>P Chart (Constant)</t>
  </si>
  <si>
    <t>p chart(c)</t>
  </si>
  <si>
    <t>Verdana</t>
  </si>
  <si>
    <t>January 2019</t>
  </si>
  <si>
    <t>%B %Y</t>
  </si>
  <si>
    <t>HMS Minutes</t>
  </si>
  <si>
    <t>HMSminutes</t>
  </si>
  <si>
    <t>P Chart (Prime)</t>
  </si>
  <si>
    <t>p~ chart</t>
  </si>
  <si>
    <t>Jan 2019</t>
  </si>
  <si>
    <t>%b %Y</t>
  </si>
  <si>
    <t>HMS Hours</t>
  </si>
  <si>
    <t>HMShours</t>
  </si>
  <si>
    <t>T Chart</t>
  </si>
  <si>
    <t>t chart</t>
  </si>
  <si>
    <t>January 19</t>
  </si>
  <si>
    <t>%B %y</t>
  </si>
  <si>
    <t>x100</t>
  </si>
  <si>
    <t>G Chart</t>
  </si>
  <si>
    <t>g chart</t>
  </si>
  <si>
    <t>Jan 19</t>
  </si>
  <si>
    <t>%b %y</t>
  </si>
  <si>
    <t>x1000</t>
  </si>
  <si>
    <t>I (X-MR) Chart</t>
  </si>
  <si>
    <t>ixmr chart</t>
  </si>
  <si>
    <t>String</t>
  </si>
  <si>
    <t>x10000</t>
  </si>
  <si>
    <t>xBars Chart</t>
  </si>
  <si>
    <t>xbars chart</t>
  </si>
  <si>
    <t>1/30/2019</t>
  </si>
  <si>
    <t>%m/%d/%Y</t>
  </si>
  <si>
    <t>1/30/19</t>
  </si>
  <si>
    <t>%m/%d/%y</t>
  </si>
  <si>
    <t>2019-1-30</t>
  </si>
  <si>
    <t>%Y-%m-%d</t>
  </si>
  <si>
    <t>19-1-30</t>
  </si>
  <si>
    <t>%y-%m-%d</t>
  </si>
  <si>
    <t>30/1/2019 12:00</t>
  </si>
  <si>
    <t>1/30/2019 12:00</t>
  </si>
  <si>
    <t>datetime</t>
  </si>
  <si>
    <t>datetimeus</t>
  </si>
  <si>
    <t>1000 x %</t>
  </si>
  <si>
    <t>10000 x %"</t>
  </si>
  <si>
    <t>1000%</t>
  </si>
  <si>
    <t>10000%</t>
  </si>
  <si>
    <t>specsettings</t>
  </si>
  <si>
    <t>Show sidebar</t>
  </si>
  <si>
    <t>showsidebar</t>
  </si>
  <si>
    <t>Show the sidebar for capability summary</t>
  </si>
  <si>
    <t>displaycapability</t>
  </si>
  <si>
    <t>showProcessStability</t>
  </si>
  <si>
    <t>Show process performance</t>
  </si>
  <si>
    <t>Show process stability</t>
  </si>
  <si>
    <t>ShowProcessCability</t>
  </si>
  <si>
    <t>Show process capability</t>
  </si>
  <si>
    <t>ShowDefectsperMillion</t>
  </si>
  <si>
    <t>Show defects per million</t>
  </si>
  <si>
    <t>Use capability analysis</t>
  </si>
  <si>
    <t>Show CPK</t>
  </si>
  <si>
    <t>Show PPK</t>
  </si>
  <si>
    <t>show_cpk</t>
  </si>
  <si>
    <t>show_ppk</t>
  </si>
  <si>
    <t>show_dpm</t>
  </si>
  <si>
    <t xml:space="preserve">       SPC Theme Generator</t>
  </si>
  <si>
    <t>Unlicensed</t>
  </si>
  <si>
    <t>xAxisScrollPosition</t>
  </si>
  <si>
    <t>position</t>
  </si>
  <si>
    <t>Capability Settings</t>
  </si>
  <si>
    <r>
      <rPr>
        <b/>
        <sz val="11"/>
        <color theme="1"/>
        <rFont val="Calibri"/>
        <family val="2"/>
        <scheme val="minor"/>
      </rPr>
      <t>Setting</t>
    </r>
    <r>
      <rPr>
        <sz val="11"/>
        <color theme="1"/>
        <rFont val="Calibri"/>
        <family val="2"/>
        <scheme val="minor"/>
      </rPr>
      <t xml:space="preserve">
New settings added in this release highighted in blue</t>
    </r>
  </si>
  <si>
    <r>
      <rPr>
        <b/>
        <sz val="11"/>
        <color rgb="FFFF0000"/>
        <rFont val="Calibri"/>
        <family val="2"/>
        <scheme val="minor"/>
      </rPr>
      <t xml:space="preserve">Options  </t>
    </r>
    <r>
      <rPr>
        <sz val="11"/>
        <color rgb="FFFF0000"/>
        <rFont val="Calibri"/>
        <family val="2"/>
        <scheme val="minor"/>
      </rPr>
      <t xml:space="preserve">
Edit settings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</si>
</sst>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8"/>
      <color theme="1"/>
      <name val="Calibri"/>
      <family val="2"/>
      <scheme val="minor"/>
    </font>
    <font>
      <sz val="8"/>
      <color rgb="FFD4D4D4"/>
      <name val="Consolas"/>
      <family val="3"/>
    </font>
    <font>
      <sz val="11"/>
      <color rgb="FFFF0000"/>
      <name val="Calibri"/>
      <family val="2"/>
      <scheme val="minor"/>
    </font>
    <font>
      <u/>
      <sz val="11"/>
      <color theme="10"/>
      <name val="Calibri"/>
      <family val="2"/>
      <scheme val="minor"/>
    </font>
    <font>
      <u/>
      <sz val="11"/>
      <color theme="1"/>
      <name val="Calibri"/>
      <family val="2"/>
      <scheme val="minor"/>
    </font>
    <font>
      <b/>
      <sz val="14"/>
      <color theme="1"/>
      <name val="Calibri"/>
      <family val="2"/>
      <scheme val="minor"/>
    </font>
    <font>
      <sz val="18"/>
      <color theme="0"/>
      <name val="Calibri"/>
      <family val="2"/>
      <scheme val="minor"/>
    </font>
    <font>
      <sz val="8"/>
      <name val="Calibri"/>
      <family val="2"/>
      <scheme val="minor"/>
    </font>
    <font>
      <sz val="11"/>
      <color rgb="FF000000"/>
      <name val="Consolas"/>
      <family val="3"/>
    </font>
    <font>
      <sz val="14"/>
      <color theme="1"/>
      <name val="Calibri"/>
      <family val="2"/>
      <scheme val="minor"/>
    </font>
    <font>
      <sz val="9"/>
      <color theme="1"/>
      <name val="Calibri"/>
      <family val="2"/>
      <scheme val="minor"/>
    </font>
    <font>
      <b/>
      <sz val="11"/>
      <color theme="1"/>
      <name val="Calibri"/>
      <family val="2"/>
      <scheme val="minor"/>
    </font>
    <font>
      <b/>
      <sz val="11"/>
      <color rgb="FFFF0000"/>
      <name val="Calibri"/>
      <family val="2"/>
      <scheme val="minor"/>
    </font>
  </fonts>
  <fills count="14">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theme="0" tint="-0.14999847407452621"/>
      </patternFill>
    </fill>
    <fill>
      <patternFill patternType="solid">
        <fgColor rgb="FFFFFF00"/>
        <bgColor indexed="64"/>
      </patternFill>
    </fill>
    <fill>
      <patternFill patternType="solid">
        <fgColor theme="0"/>
        <bgColor indexed="64"/>
      </patternFill>
    </fill>
    <fill>
      <patternFill patternType="solid">
        <fgColor theme="7" tint="0.39997558519241921"/>
        <bgColor indexed="64"/>
      </patternFill>
    </fill>
    <fill>
      <patternFill patternType="solid">
        <fgColor rgb="FF041437"/>
        <bgColor indexed="64"/>
      </patternFill>
    </fill>
    <fill>
      <patternFill patternType="solid">
        <fgColor theme="0"/>
        <bgColor theme="0" tint="-0.14999847407452621"/>
      </patternFill>
    </fill>
    <fill>
      <patternFill patternType="solid">
        <fgColor theme="0" tint="-4.9989318521683403E-2"/>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medium">
        <color indexed="64"/>
      </left>
      <right style="thin">
        <color theme="0"/>
      </right>
      <top style="thin">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75">
    <xf numFmtId="0" fontId="0" fillId="0" borderId="0" xfId="0"/>
    <xf numFmtId="17" fontId="0" fillId="0" borderId="0" xfId="0" applyNumberFormat="1"/>
    <xf numFmtId="9" fontId="0" fillId="0" borderId="0" xfId="0" applyNumberFormat="1"/>
    <xf numFmtId="0" fontId="0" fillId="0" borderId="0" xfId="0" applyAlignment="1">
      <alignment wrapText="1"/>
    </xf>
    <xf numFmtId="0" fontId="0" fillId="2" borderId="1" xfId="0" applyFill="1" applyBorder="1"/>
    <xf numFmtId="0" fontId="0" fillId="0" borderId="1" xfId="0" applyBorder="1"/>
    <xf numFmtId="0" fontId="0" fillId="0" borderId="4" xfId="0" applyBorder="1"/>
    <xf numFmtId="0" fontId="0" fillId="0" borderId="0" xfId="0" applyAlignment="1">
      <alignment vertical="top" wrapText="1"/>
    </xf>
    <xf numFmtId="0" fontId="2" fillId="0" borderId="0" xfId="0" applyFont="1" applyAlignment="1">
      <alignment vertical="center"/>
    </xf>
    <xf numFmtId="0" fontId="2" fillId="0" borderId="0" xfId="0" applyFont="1" applyAlignment="1">
      <alignment vertical="center" wrapText="1"/>
    </xf>
    <xf numFmtId="0" fontId="0" fillId="3" borderId="1" xfId="0" applyFill="1" applyBorder="1"/>
    <xf numFmtId="49" fontId="0" fillId="0" borderId="0" xfId="0" applyNumberFormat="1"/>
    <xf numFmtId="49" fontId="0" fillId="0" borderId="0" xfId="0" quotePrefix="1" applyNumberFormat="1"/>
    <xf numFmtId="0" fontId="0" fillId="0" borderId="0" xfId="0" applyAlignment="1">
      <alignment horizontal="center"/>
    </xf>
    <xf numFmtId="0" fontId="0" fillId="2" borderId="0" xfId="0" applyFill="1" applyAlignment="1">
      <alignment horizontal="center"/>
    </xf>
    <xf numFmtId="0" fontId="0" fillId="0" borderId="1" xfId="0" applyBorder="1" applyAlignment="1">
      <alignment horizontal="left"/>
    </xf>
    <xf numFmtId="0" fontId="0" fillId="5" borderId="0" xfId="0" applyFill="1"/>
    <xf numFmtId="0" fontId="0" fillId="2" borderId="3" xfId="0" applyFill="1" applyBorder="1" applyAlignment="1">
      <alignment horizontal="left" vertical="center" wrapText="1"/>
    </xf>
    <xf numFmtId="0" fontId="0" fillId="2" borderId="3" xfId="0" applyFill="1" applyBorder="1" applyAlignment="1">
      <alignment horizontal="left" vertical="center"/>
    </xf>
    <xf numFmtId="0" fontId="3" fillId="6" borderId="3" xfId="0" applyFont="1" applyFill="1" applyBorder="1" applyAlignment="1">
      <alignment horizontal="left" vertical="center" wrapText="1"/>
    </xf>
    <xf numFmtId="0" fontId="5" fillId="0" borderId="0" xfId="0" applyFont="1"/>
    <xf numFmtId="0" fontId="6" fillId="0" borderId="0" xfId="0" applyFont="1"/>
    <xf numFmtId="0" fontId="0" fillId="3" borderId="0" xfId="0" applyFill="1"/>
    <xf numFmtId="0" fontId="0" fillId="0" borderId="0" xfId="0" applyAlignment="1">
      <alignment horizontal="right"/>
    </xf>
    <xf numFmtId="0" fontId="0" fillId="11" borderId="1" xfId="0" applyFill="1" applyBorder="1"/>
    <xf numFmtId="0" fontId="0" fillId="0" borderId="9" xfId="0" applyBorder="1"/>
    <xf numFmtId="0" fontId="0" fillId="2" borderId="9" xfId="0" applyFill="1" applyBorder="1"/>
    <xf numFmtId="0" fontId="0" fillId="0" borderId="11" xfId="0" applyBorder="1"/>
    <xf numFmtId="0" fontId="9" fillId="0" borderId="11" xfId="0" applyFont="1" applyBorder="1" applyAlignment="1">
      <alignment vertical="center"/>
    </xf>
    <xf numFmtId="0" fontId="0" fillId="3" borderId="9" xfId="0" applyFill="1" applyBorder="1"/>
    <xf numFmtId="0" fontId="0" fillId="3" borderId="11" xfId="0" applyFill="1" applyBorder="1"/>
    <xf numFmtId="0" fontId="0" fillId="8" borderId="1" xfId="0" applyFill="1" applyBorder="1" applyAlignment="1">
      <alignment horizontal="left"/>
    </xf>
    <xf numFmtId="22" fontId="0" fillId="0" borderId="0" xfId="0" quotePrefix="1" applyNumberFormat="1"/>
    <xf numFmtId="9" fontId="0" fillId="0" borderId="0" xfId="0" quotePrefix="1" applyNumberFormat="1"/>
    <xf numFmtId="0" fontId="0" fillId="0" borderId="12" xfId="0" applyBorder="1"/>
    <xf numFmtId="0" fontId="0" fillId="0" borderId="13" xfId="0" applyBorder="1"/>
    <xf numFmtId="0" fontId="0" fillId="12" borderId="1" xfId="0" applyFill="1" applyBorder="1"/>
    <xf numFmtId="0" fontId="0" fillId="0" borderId="15" xfId="0" applyBorder="1"/>
    <xf numFmtId="0" fontId="0" fillId="12" borderId="13" xfId="0" applyFill="1" applyBorder="1"/>
    <xf numFmtId="0" fontId="0" fillId="0" borderId="16" xfId="0" applyBorder="1"/>
    <xf numFmtId="0" fontId="0" fillId="0" borderId="17" xfId="0" applyBorder="1"/>
    <xf numFmtId="0" fontId="7" fillId="10" borderId="18" xfId="0" applyFont="1" applyFill="1" applyBorder="1" applyAlignment="1">
      <alignment horizontal="centerContinuous" vertical="center"/>
    </xf>
    <xf numFmtId="0" fontId="7" fillId="10" borderId="19" xfId="0" applyFont="1" applyFill="1" applyBorder="1" applyAlignment="1">
      <alignment horizontal="centerContinuous" vertical="center"/>
    </xf>
    <xf numFmtId="0" fontId="1" fillId="10" borderId="19" xfId="0" applyFont="1" applyFill="1" applyBorder="1" applyAlignment="1">
      <alignment horizontal="centerContinuous" vertical="center"/>
    </xf>
    <xf numFmtId="0" fontId="1" fillId="10" borderId="19" xfId="0" applyFont="1" applyFill="1" applyBorder="1" applyAlignment="1">
      <alignment vertical="center"/>
    </xf>
    <xf numFmtId="0" fontId="1" fillId="10" borderId="15" xfId="0" applyFont="1" applyFill="1" applyBorder="1" applyAlignment="1">
      <alignment horizontal="centerContinuous" vertical="center"/>
    </xf>
    <xf numFmtId="0" fontId="0" fillId="0" borderId="20" xfId="0" applyBorder="1"/>
    <xf numFmtId="0" fontId="0" fillId="0" borderId="21" xfId="0" applyBorder="1"/>
    <xf numFmtId="0" fontId="0" fillId="0" borderId="22" xfId="0" applyBorder="1"/>
    <xf numFmtId="0" fontId="0" fillId="0" borderId="24" xfId="0" applyBorder="1"/>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1" fillId="0" borderId="14" xfId="0" applyFont="1" applyBorder="1" applyAlignment="1">
      <alignment horizontal="center" vertical="center"/>
    </xf>
    <xf numFmtId="0" fontId="12" fillId="2" borderId="3" xfId="0" applyFont="1" applyFill="1" applyBorder="1" applyAlignment="1">
      <alignment horizontal="left" vertical="center"/>
    </xf>
    <xf numFmtId="0" fontId="12" fillId="2" borderId="2" xfId="0" applyFont="1" applyFill="1" applyBorder="1" applyAlignment="1">
      <alignment horizontal="left" vertical="center"/>
    </xf>
    <xf numFmtId="0" fontId="0" fillId="13" borderId="13" xfId="0" applyFill="1" applyBorder="1"/>
    <xf numFmtId="0" fontId="0" fillId="13" borderId="1" xfId="0" applyFill="1" applyBorder="1"/>
    <xf numFmtId="0" fontId="0" fillId="0" borderId="0" xfId="0" applyAlignment="1">
      <alignment horizontal="left" wrapText="1"/>
    </xf>
    <xf numFmtId="0" fontId="0" fillId="7" borderId="0" xfId="0" applyFill="1" applyAlignment="1">
      <alignment horizontal="center" wrapText="1"/>
    </xf>
    <xf numFmtId="0" fontId="10" fillId="0" borderId="25" xfId="0" applyFont="1" applyBorder="1" applyAlignment="1">
      <alignment horizontal="center" vertical="center"/>
    </xf>
    <xf numFmtId="0" fontId="10" fillId="0" borderId="8" xfId="0" applyFont="1" applyBorder="1" applyAlignment="1">
      <alignment horizontal="center" vertical="center"/>
    </xf>
    <xf numFmtId="0" fontId="10" fillId="0" borderId="15" xfId="0" applyFont="1" applyBorder="1" applyAlignment="1">
      <alignment horizontal="center" vertical="center"/>
    </xf>
    <xf numFmtId="0" fontId="10" fillId="0" borderId="23"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0" fillId="8" borderId="0" xfId="0" applyFill="1" applyAlignment="1">
      <alignment horizontal="left"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9" borderId="0" xfId="0" applyFill="1" applyAlignment="1">
      <alignment horizontal="center" vertical="top" wrapText="1"/>
    </xf>
    <xf numFmtId="0" fontId="0" fillId="4" borderId="0" xfId="0" applyFill="1" applyAlignment="1">
      <alignment horizontal="center" wrapText="1"/>
    </xf>
    <xf numFmtId="0" fontId="4" fillId="5" borderId="0" xfId="1" applyFill="1" applyAlignment="1">
      <alignment horizontal="center"/>
    </xf>
  </cellXfs>
  <cellStyles count="2">
    <cellStyle name="Hyperlink" xfId="1" builtinId="8"/>
    <cellStyle name="Normal" xfId="0" builtinId="0"/>
  </cellStyles>
  <dxfs count="1">
    <dxf>
      <font>
        <b/>
        <i val="0"/>
      </font>
    </dxf>
  </dxfs>
  <tableStyles count="0" defaultTableStyle="TableStyleMedium2" defaultPivotStyle="PivotStyleLight16"/>
  <colors>
    <mruColors>
      <color rgb="FF0414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123825</xdr:rowOff>
    </xdr:from>
    <xdr:to>
      <xdr:col>1</xdr:col>
      <xdr:colOff>1205205</xdr:colOff>
      <xdr:row>3</xdr:row>
      <xdr:rowOff>38100</xdr:rowOff>
    </xdr:to>
    <xdr:pic>
      <xdr:nvPicPr>
        <xdr:cNvPr id="6" name="Picture 5">
          <a:extLst>
            <a:ext uri="{FF2B5EF4-FFF2-40B4-BE49-F238E27FC236}">
              <a16:creationId xmlns:a16="http://schemas.microsoft.com/office/drawing/2014/main" id="{466B41ED-9C29-0F86-FD53-0D1BD82CE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314325"/>
          <a:ext cx="1205205" cy="295275"/>
        </a:xfrm>
        <a:prstGeom prst="rect">
          <a:avLst/>
        </a:prstGeom>
      </xdr:spPr>
    </xdr:pic>
    <xdr:clientData/>
  </xdr:twoCellAnchor>
  <xdr:twoCellAnchor editAs="oneCell">
    <xdr:from>
      <xdr:col>4</xdr:col>
      <xdr:colOff>438150</xdr:colOff>
      <xdr:row>8</xdr:row>
      <xdr:rowOff>168511</xdr:rowOff>
    </xdr:from>
    <xdr:to>
      <xdr:col>5</xdr:col>
      <xdr:colOff>1279913</xdr:colOff>
      <xdr:row>23</xdr:row>
      <xdr:rowOff>169000</xdr:rowOff>
    </xdr:to>
    <xdr:pic>
      <xdr:nvPicPr>
        <xdr:cNvPr id="3" name="Picture 2">
          <a:extLst>
            <a:ext uri="{FF2B5EF4-FFF2-40B4-BE49-F238E27FC236}">
              <a16:creationId xmlns:a16="http://schemas.microsoft.com/office/drawing/2014/main" id="{00ED56B4-5DA7-47AC-AC18-FFD7EFFDAAFD}"/>
            </a:ext>
          </a:extLst>
        </xdr:cNvPr>
        <xdr:cNvPicPr>
          <a:picLocks noChangeAspect="1"/>
        </xdr:cNvPicPr>
      </xdr:nvPicPr>
      <xdr:blipFill>
        <a:blip xmlns:r="http://schemas.openxmlformats.org/officeDocument/2006/relationships" r:embed="rId2"/>
        <a:stretch>
          <a:fillRect/>
        </a:stretch>
      </xdr:blipFill>
      <xdr:spPr>
        <a:xfrm>
          <a:off x="5591175" y="1663936"/>
          <a:ext cx="1458983" cy="3299949"/>
        </a:xfrm>
        <a:prstGeom prst="rect">
          <a:avLst/>
        </a:prstGeom>
      </xdr:spPr>
    </xdr:pic>
    <xdr:clientData/>
  </xdr:twoCellAnchor>
  <xdr:twoCellAnchor>
    <xdr:from>
      <xdr:col>1</xdr:col>
      <xdr:colOff>2992755</xdr:colOff>
      <xdr:row>11</xdr:row>
      <xdr:rowOff>304800</xdr:rowOff>
    </xdr:from>
    <xdr:to>
      <xdr:col>4</xdr:col>
      <xdr:colOff>381000</xdr:colOff>
      <xdr:row>15</xdr:row>
      <xdr:rowOff>171450</xdr:rowOff>
    </xdr:to>
    <xdr:cxnSp macro="">
      <xdr:nvCxnSpPr>
        <xdr:cNvPr id="5" name="Straight Arrow Connector 4">
          <a:extLst>
            <a:ext uri="{FF2B5EF4-FFF2-40B4-BE49-F238E27FC236}">
              <a16:creationId xmlns:a16="http://schemas.microsoft.com/office/drawing/2014/main" id="{B6C3CB55-1B8B-4EA3-9404-AF19B15E6564}"/>
            </a:ext>
          </a:extLst>
        </xdr:cNvPr>
        <xdr:cNvCxnSpPr/>
      </xdr:nvCxnSpPr>
      <xdr:spPr>
        <a:xfrm>
          <a:off x="3602355" y="2343150"/>
          <a:ext cx="1931670" cy="7810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16</xdr:row>
      <xdr:rowOff>59055</xdr:rowOff>
    </xdr:from>
    <xdr:to>
      <xdr:col>4</xdr:col>
      <xdr:colOff>476250</xdr:colOff>
      <xdr:row>19</xdr:row>
      <xdr:rowOff>9525</xdr:rowOff>
    </xdr:to>
    <xdr:cxnSp macro="">
      <xdr:nvCxnSpPr>
        <xdr:cNvPr id="8" name="Straight Arrow Connector 7">
          <a:extLst>
            <a:ext uri="{FF2B5EF4-FFF2-40B4-BE49-F238E27FC236}">
              <a16:creationId xmlns:a16="http://schemas.microsoft.com/office/drawing/2014/main" id="{FA77FF48-BF06-45FA-8839-D386DC0F5664}"/>
            </a:ext>
          </a:extLst>
        </xdr:cNvPr>
        <xdr:cNvCxnSpPr/>
      </xdr:nvCxnSpPr>
      <xdr:spPr>
        <a:xfrm>
          <a:off x="4105275" y="3192780"/>
          <a:ext cx="1524000" cy="49339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53340</xdr:colOff>
      <xdr:row>19</xdr:row>
      <xdr:rowOff>171450</xdr:rowOff>
    </xdr:from>
    <xdr:to>
      <xdr:col>4</xdr:col>
      <xdr:colOff>476250</xdr:colOff>
      <xdr:row>19</xdr:row>
      <xdr:rowOff>396240</xdr:rowOff>
    </xdr:to>
    <xdr:cxnSp macro="">
      <xdr:nvCxnSpPr>
        <xdr:cNvPr id="10" name="Straight Arrow Connector 9">
          <a:extLst>
            <a:ext uri="{FF2B5EF4-FFF2-40B4-BE49-F238E27FC236}">
              <a16:creationId xmlns:a16="http://schemas.microsoft.com/office/drawing/2014/main" id="{46211775-7764-4EC8-82D8-6C5F8B1713E2}"/>
            </a:ext>
          </a:extLst>
        </xdr:cNvPr>
        <xdr:cNvCxnSpPr/>
      </xdr:nvCxnSpPr>
      <xdr:spPr>
        <a:xfrm flipV="1">
          <a:off x="4596765" y="3848100"/>
          <a:ext cx="1032510" cy="22479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xdr:colOff>
      <xdr:row>19</xdr:row>
      <xdr:rowOff>400050</xdr:rowOff>
    </xdr:from>
    <xdr:to>
      <xdr:col>4</xdr:col>
      <xdr:colOff>523875</xdr:colOff>
      <xdr:row>19</xdr:row>
      <xdr:rowOff>552450</xdr:rowOff>
    </xdr:to>
    <xdr:cxnSp macro="">
      <xdr:nvCxnSpPr>
        <xdr:cNvPr id="23" name="Straight Arrow Connector 22">
          <a:extLst>
            <a:ext uri="{FF2B5EF4-FFF2-40B4-BE49-F238E27FC236}">
              <a16:creationId xmlns:a16="http://schemas.microsoft.com/office/drawing/2014/main" id="{2F61C5B2-33AC-496F-BCA0-00E52B1378CE}"/>
            </a:ext>
          </a:extLst>
        </xdr:cNvPr>
        <xdr:cNvCxnSpPr/>
      </xdr:nvCxnSpPr>
      <xdr:spPr>
        <a:xfrm>
          <a:off x="4600575" y="4076700"/>
          <a:ext cx="1076325" cy="152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53340</xdr:colOff>
      <xdr:row>19</xdr:row>
      <xdr:rowOff>396240</xdr:rowOff>
    </xdr:from>
    <xdr:to>
      <xdr:col>4</xdr:col>
      <xdr:colOff>457200</xdr:colOff>
      <xdr:row>21</xdr:row>
      <xdr:rowOff>152400</xdr:rowOff>
    </xdr:to>
    <xdr:cxnSp macro="">
      <xdr:nvCxnSpPr>
        <xdr:cNvPr id="25" name="Straight Arrow Connector 24">
          <a:extLst>
            <a:ext uri="{FF2B5EF4-FFF2-40B4-BE49-F238E27FC236}">
              <a16:creationId xmlns:a16="http://schemas.microsoft.com/office/drawing/2014/main" id="{D1CF51C1-1DEF-45D1-8B56-9EF0CED56B90}"/>
            </a:ext>
          </a:extLst>
        </xdr:cNvPr>
        <xdr:cNvCxnSpPr/>
      </xdr:nvCxnSpPr>
      <xdr:spPr>
        <a:xfrm>
          <a:off x="4596765" y="4072890"/>
          <a:ext cx="1013460" cy="5086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331821</xdr:colOff>
      <xdr:row>0</xdr:row>
      <xdr:rowOff>238125</xdr:rowOff>
    </xdr:from>
    <xdr:to>
      <xdr:col>1</xdr:col>
      <xdr:colOff>1596391</xdr:colOff>
      <xdr:row>0</xdr:row>
      <xdr:rowOff>567071</xdr:rowOff>
    </xdr:to>
    <xdr:pic>
      <xdr:nvPicPr>
        <xdr:cNvPr id="4" name="Picture 3">
          <a:extLst>
            <a:ext uri="{FF2B5EF4-FFF2-40B4-BE49-F238E27FC236}">
              <a16:creationId xmlns:a16="http://schemas.microsoft.com/office/drawing/2014/main" id="{8BFB3530-1898-81A1-489B-ED3E655753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821" y="238125"/>
          <a:ext cx="1245520" cy="3156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47625</xdr:rowOff>
    </xdr:from>
    <xdr:to>
      <xdr:col>3</xdr:col>
      <xdr:colOff>595605</xdr:colOff>
      <xdr:row>0</xdr:row>
      <xdr:rowOff>342900</xdr:rowOff>
    </xdr:to>
    <xdr:pic>
      <xdr:nvPicPr>
        <xdr:cNvPr id="3" name="Picture 2">
          <a:extLst>
            <a:ext uri="{FF2B5EF4-FFF2-40B4-BE49-F238E27FC236}">
              <a16:creationId xmlns:a16="http://schemas.microsoft.com/office/drawing/2014/main" id="{7CE26A56-D9CF-46FB-83D1-B7FA13D754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0" y="47625"/>
          <a:ext cx="1205205" cy="2952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imagecolorpicker.com/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E0317-CC7A-41A9-8342-255988C49A7B}">
  <sheetPr codeName="Sheet7"/>
  <dimension ref="B6:G32"/>
  <sheetViews>
    <sheetView showGridLines="0" workbookViewId="0">
      <selection activeCell="F1" sqref="F1:F72"/>
    </sheetView>
  </sheetViews>
  <sheetFormatPr defaultRowHeight="14.4" x14ac:dyDescent="0.3"/>
  <cols>
    <col min="2" max="2" width="48.44140625" customWidth="1"/>
    <col min="6" max="6" width="19.44140625" customWidth="1"/>
    <col min="7" max="7" width="1.5546875" style="22" customWidth="1"/>
  </cols>
  <sheetData>
    <row r="6" spans="2:5" ht="18" x14ac:dyDescent="0.35">
      <c r="B6" s="21" t="s">
        <v>0</v>
      </c>
    </row>
    <row r="8" spans="2:5" x14ac:dyDescent="0.3">
      <c r="B8" t="s">
        <v>1</v>
      </c>
    </row>
    <row r="10" spans="2:5" x14ac:dyDescent="0.3">
      <c r="B10" s="20" t="s">
        <v>2</v>
      </c>
    </row>
    <row r="12" spans="2:5" ht="29.4" customHeight="1" x14ac:dyDescent="0.3">
      <c r="B12" s="57" t="s">
        <v>3</v>
      </c>
      <c r="C12" s="57"/>
      <c r="D12" s="57"/>
      <c r="E12" s="57"/>
    </row>
    <row r="14" spans="2:5" x14ac:dyDescent="0.3">
      <c r="B14" s="20" t="s">
        <v>4</v>
      </c>
    </row>
    <row r="16" spans="2:5" x14ac:dyDescent="0.3">
      <c r="B16" t="s">
        <v>5</v>
      </c>
    </row>
    <row r="18" spans="2:3" x14ac:dyDescent="0.3">
      <c r="B18" s="20" t="s">
        <v>6</v>
      </c>
    </row>
    <row r="20" spans="2:3" ht="45" customHeight="1" x14ac:dyDescent="0.3">
      <c r="B20" s="58" t="s">
        <v>7</v>
      </c>
      <c r="C20" s="58"/>
    </row>
    <row r="22" spans="2:3" x14ac:dyDescent="0.3">
      <c r="B22" s="20" t="s">
        <v>8</v>
      </c>
    </row>
    <row r="24" spans="2:3" x14ac:dyDescent="0.3">
      <c r="B24" t="s">
        <v>9</v>
      </c>
    </row>
    <row r="30" spans="2:3" x14ac:dyDescent="0.3">
      <c r="B30" s="23"/>
    </row>
    <row r="31" spans="2:3" x14ac:dyDescent="0.3">
      <c r="B31" s="23"/>
    </row>
    <row r="32" spans="2:3" x14ac:dyDescent="0.3">
      <c r="B32" s="23"/>
    </row>
  </sheetData>
  <mergeCells count="2">
    <mergeCell ref="B12:E12"/>
    <mergeCell ref="B20:C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5BE18-D252-4366-B54F-C96C5EF052B6}">
  <sheetPr codeName="Sheet1"/>
  <dimension ref="A1:P155"/>
  <sheetViews>
    <sheetView showGridLines="0" tabSelected="1" topLeftCell="B1" workbookViewId="0">
      <pane ySplit="4" topLeftCell="A6" activePane="bottomLeft" state="frozen"/>
      <selection activeCell="F1" sqref="F1:F72"/>
      <selection pane="bottomLeft" activeCell="N14" sqref="N14"/>
    </sheetView>
  </sheetViews>
  <sheetFormatPr defaultColWidth="8.88671875" defaultRowHeight="14.4" x14ac:dyDescent="0.3"/>
  <cols>
    <col min="1" max="1" width="9.109375" hidden="1" customWidth="1"/>
    <col min="2" max="2" width="43.44140625" bestFit="1" customWidth="1"/>
    <col min="3" max="3" width="21.5546875" hidden="1" customWidth="1"/>
    <col min="4" max="4" width="34.109375" bestFit="1" customWidth="1"/>
    <col min="5" max="5" width="27.44140625" hidden="1" customWidth="1"/>
    <col min="6" max="6" width="24.44140625" bestFit="1" customWidth="1"/>
    <col min="7" max="7" width="84" bestFit="1" customWidth="1"/>
    <col min="8" max="8" width="29.109375" hidden="1" customWidth="1"/>
    <col min="9" max="9" width="17.33203125" style="13" hidden="1" customWidth="1"/>
    <col min="10" max="10" width="27.33203125" hidden="1" customWidth="1"/>
    <col min="11" max="11" width="56.44140625" hidden="1" customWidth="1"/>
    <col min="12" max="12" width="42.5546875" hidden="1" customWidth="1"/>
    <col min="13" max="13" width="13.5546875" hidden="1" customWidth="1"/>
    <col min="14" max="14" width="17.6640625" customWidth="1"/>
    <col min="16" max="16" width="0" hidden="1" customWidth="1"/>
  </cols>
  <sheetData>
    <row r="1" spans="1:16" ht="59.4" customHeight="1" thickBot="1" x14ac:dyDescent="0.35">
      <c r="A1" s="40"/>
      <c r="B1" s="41" t="s">
        <v>605</v>
      </c>
      <c r="C1" s="42" t="s">
        <v>10</v>
      </c>
      <c r="D1" s="43"/>
      <c r="E1" s="43"/>
      <c r="F1" s="44"/>
      <c r="G1" s="45"/>
    </row>
    <row r="2" spans="1:16" ht="58.2" customHeight="1" x14ac:dyDescent="0.3">
      <c r="A2" s="46" t="s">
        <v>11</v>
      </c>
      <c r="B2" s="54" t="s">
        <v>12</v>
      </c>
      <c r="C2" s="17" t="s">
        <v>13</v>
      </c>
      <c r="D2" s="17" t="s">
        <v>610</v>
      </c>
      <c r="E2" s="18" t="s">
        <v>14</v>
      </c>
      <c r="F2" s="19" t="s">
        <v>611</v>
      </c>
      <c r="G2" s="53" t="s">
        <v>16</v>
      </c>
      <c r="I2" s="14" t="s">
        <v>17</v>
      </c>
      <c r="P2" t="s">
        <v>15</v>
      </c>
    </row>
    <row r="3" spans="1:16" ht="14.4" hidden="1" customHeight="1" x14ac:dyDescent="0.3">
      <c r="A3" s="46"/>
      <c r="B3" s="6"/>
      <c r="C3" s="5"/>
      <c r="D3" s="5"/>
      <c r="E3" s="5"/>
      <c r="F3" s="5"/>
      <c r="G3" s="5"/>
    </row>
    <row r="4" spans="1:16" ht="14.4" hidden="1" customHeight="1" x14ac:dyDescent="0.3">
      <c r="A4" s="46"/>
      <c r="B4" s="34"/>
      <c r="C4" s="35"/>
      <c r="D4" s="35"/>
      <c r="E4" s="35"/>
      <c r="F4" s="35"/>
      <c r="G4" s="35"/>
    </row>
    <row r="5" spans="1:16" hidden="1" x14ac:dyDescent="0.3">
      <c r="A5" s="47"/>
      <c r="B5" s="65" t="s">
        <v>18</v>
      </c>
      <c r="C5" s="39" t="s">
        <v>19</v>
      </c>
      <c r="D5" s="5"/>
      <c r="E5" s="5"/>
      <c r="F5" s="5"/>
      <c r="G5" s="5" t="s">
        <v>20</v>
      </c>
      <c r="H5" t="str">
        <f t="shared" ref="H5:H24" si="0">IF(ISBLANK(H4),IF(ISBLANK(E5),CHAR(34)&amp;C5&amp;CHAR(34),CHAR(34)&amp;E5&amp;CHAR(34)),IF(ISBLANK(E5),"}],"&amp;CHAR(34)&amp;C5&amp;CHAR(34),CHAR(34)&amp;E5&amp;CHAR(34)))</f>
        <v>"generalSettings"</v>
      </c>
      <c r="J5" t="str">
        <f t="shared" ref="J5" si="1">IF(ISBLANK(F5),"",IF(LEFT(F5,1)="#","{"&amp;CHAR(34)&amp;"solid"&amp;CHAR(34)&amp;": {"&amp;CHAR(34)&amp;"color"&amp;CHAR(34)&amp;":"&amp;CHAR(34)&amp;F5&amp;CHAR(34)&amp;"}}",IF(ISNUMBER(F5),F5,IF(F5=TRUE,LOWER(F5),IF(F5=FALSE,LOWER(F5),CHAR(34)&amp;F5&amp;CHAR(34))))))</f>
        <v/>
      </c>
      <c r="K5" t="str">
        <f>IF(J6="",IF(J5="",H5&amp;": [ {",H5&amp;":"&amp;J5),IF(J5="",H5&amp;": [ {",H5&amp;":"&amp;J5&amp;","))</f>
        <v>"generalSettings": [ {</v>
      </c>
    </row>
    <row r="6" spans="1:16" x14ac:dyDescent="0.3">
      <c r="A6" s="46"/>
      <c r="B6" s="66"/>
      <c r="C6" s="25"/>
      <c r="D6" s="27" t="s">
        <v>21</v>
      </c>
      <c r="E6" s="27" t="s">
        <v>22</v>
      </c>
      <c r="F6" s="27" t="s">
        <v>606</v>
      </c>
      <c r="G6" s="27" t="s">
        <v>23</v>
      </c>
      <c r="H6" t="str">
        <f t="shared" si="0"/>
        <v>"licencee"</v>
      </c>
      <c r="J6" t="str">
        <f t="shared" ref="J6:J42" si="2">IF(ISBLANK(I6), IF(ISBLANK(F6),"",IF(LEFT(F6,1)="#","{"&amp;CHAR(34)&amp;"solid"&amp;CHAR(34)&amp;": {"&amp;CHAR(34)&amp;"color"&amp;CHAR(34)&amp;":"&amp;CHAR(34)&amp;F6&amp;CHAR(34)&amp;"}}",IF(A6="numeric",$F6,IF(F6=TRUE,LOWER(F6),IF(F6=FALSE,LOWER(F6),CHAR(34)&amp;F6&amp;CHAR(34)))))),IF(ISBLANK(I6),"",IF(LEFT(I6,1)="#","{"&amp;CHAR(34)&amp;"solid"&amp;CHAR(34)&amp;": {"&amp;CHAR(34)&amp;"color"&amp;CHAR(34)&amp;":"&amp;CHAR(34)&amp;I6&amp;CHAR(34)&amp;"}}",IF(A6="numeric",$I6,IF(I6=TRUE,LOWER(I6),IF(I6=FALSE,LOWER(I6),CHAR(34)&amp;I6&amp;CHAR(34)))))))</f>
        <v>"Unlicensed"</v>
      </c>
      <c r="K6" t="str">
        <f t="shared" ref="K6:K79" si="3">IF(J7="",IF(J6="",H6&amp;": [ {",H6&amp;":"&amp;J6),IF(J6="",H6&amp;": [ {",H6&amp;":"&amp;J6&amp;","))</f>
        <v>"licencee":"Unlicensed",</v>
      </c>
      <c r="P6" t="s">
        <v>606</v>
      </c>
    </row>
    <row r="7" spans="1:16" x14ac:dyDescent="0.3">
      <c r="A7" s="46"/>
      <c r="B7" s="66"/>
      <c r="C7" s="25"/>
      <c r="D7" s="36" t="s">
        <v>24</v>
      </c>
      <c r="E7" s="36" t="s">
        <v>25</v>
      </c>
      <c r="F7" s="27" t="s">
        <v>606</v>
      </c>
      <c r="G7" s="36" t="s">
        <v>26</v>
      </c>
      <c r="H7" t="str">
        <f t="shared" si="0"/>
        <v>"licenceKey"</v>
      </c>
      <c r="J7" t="str">
        <f t="shared" si="2"/>
        <v>"Unlicensed"</v>
      </c>
      <c r="K7" t="str">
        <f t="shared" si="3"/>
        <v>"licenceKey":"Unlicensed",</v>
      </c>
      <c r="P7" t="s">
        <v>606</v>
      </c>
    </row>
    <row r="8" spans="1:16" x14ac:dyDescent="0.3">
      <c r="A8" s="46"/>
      <c r="B8" s="66"/>
      <c r="C8" s="25"/>
      <c r="D8" s="5" t="s">
        <v>27</v>
      </c>
      <c r="E8" s="5" t="s">
        <v>28</v>
      </c>
      <c r="F8" s="5" t="s">
        <v>29</v>
      </c>
      <c r="G8" s="5" t="s">
        <v>30</v>
      </c>
      <c r="H8" t="str">
        <f t="shared" si="0"/>
        <v>"charttype"</v>
      </c>
      <c r="I8" s="13" t="str">
        <f>VLOOKUP($F8,ValidationRules!$D$2:$E$13,2,0)</f>
        <v>chart type</v>
      </c>
      <c r="J8" t="str">
        <f t="shared" si="2"/>
        <v>"chart type"</v>
      </c>
      <c r="K8" t="str">
        <f t="shared" si="3"/>
        <v>"charttype":"chart type",</v>
      </c>
      <c r="P8" t="s">
        <v>29</v>
      </c>
    </row>
    <row r="9" spans="1:16" x14ac:dyDescent="0.3">
      <c r="A9" s="46"/>
      <c r="B9" s="66"/>
      <c r="C9" s="25"/>
      <c r="D9" s="36" t="s">
        <v>31</v>
      </c>
      <c r="E9" s="36" t="s">
        <v>32</v>
      </c>
      <c r="F9" s="36" t="s">
        <v>33</v>
      </c>
      <c r="G9" s="36" t="s">
        <v>34</v>
      </c>
      <c r="H9" t="str">
        <f t="shared" si="0"/>
        <v>"fontFamily"</v>
      </c>
      <c r="J9" t="str">
        <f>IF(ISBLANK(I9), IF(ISBLANK(F9),"",IF(LEFT(F9,1)="#","{"&amp;CHAR(34)&amp;"solid"&amp;CHAR(34)&amp;": {"&amp;CHAR(34)&amp;"color"&amp;CHAR(34)&amp;":"&amp;CHAR(34)&amp;F9&amp;CHAR(34)&amp;"}}",IF(A9="numeric",$F9,IF(F9=TRUE,LOWER(F9),IF(F9=FALSE,LOWER(F9),CHAR(34)&amp;IF(F9="Segoe UI","'Segoe UI', wf_segoe-ui_normal, helvetica, arial, sans-serif;",F9)&amp;CHAR(34)))))),IF(ISBLANK(I9),"",IF(LEFT(I9,1)="#","{"&amp;CHAR(34)&amp;"solid"&amp;CHAR(34)&amp;": {"&amp;CHAR(34)&amp;"color"&amp;CHAR(34)&amp;":"&amp;CHAR(34)&amp;I9&amp;CHAR(34)&amp;"}}",IF(A9="numeric",$I9,IF(I9=TRUE,LOWER(I9),IF(I9=FALSE,LOWER(I9),CHAR(34)&amp;I9&amp;CHAR(34)))))))</f>
        <v>"Arial"</v>
      </c>
      <c r="K9" t="str">
        <f t="shared" si="3"/>
        <v>"fontFamily":"Arial",</v>
      </c>
      <c r="P9" t="s">
        <v>33</v>
      </c>
    </row>
    <row r="10" spans="1:16" x14ac:dyDescent="0.3">
      <c r="A10" s="46"/>
      <c r="B10" s="66"/>
      <c r="C10" s="25"/>
      <c r="D10" s="5" t="s">
        <v>35</v>
      </c>
      <c r="E10" s="5" t="s">
        <v>36</v>
      </c>
      <c r="F10" s="5" t="s">
        <v>37</v>
      </c>
      <c r="G10" s="5" t="s">
        <v>38</v>
      </c>
      <c r="H10" t="str">
        <f t="shared" si="0"/>
        <v>"decimalPlaces"</v>
      </c>
      <c r="I10" s="13">
        <f>VLOOKUP($F10,ValidationRules!$BY$2:$BZ$7,2,0)</f>
        <v>0</v>
      </c>
      <c r="J10" t="str">
        <f t="shared" si="2"/>
        <v>"0"</v>
      </c>
      <c r="K10" t="str">
        <f t="shared" si="3"/>
        <v>"decimalPlaces":"0",</v>
      </c>
      <c r="P10" t="s">
        <v>37</v>
      </c>
    </row>
    <row r="11" spans="1:16" x14ac:dyDescent="0.3">
      <c r="A11" s="46"/>
      <c r="B11" s="66"/>
      <c r="C11" s="25"/>
      <c r="D11" s="36" t="s">
        <v>39</v>
      </c>
      <c r="E11" s="36" t="s">
        <v>40</v>
      </c>
      <c r="F11" s="36" t="s">
        <v>41</v>
      </c>
      <c r="G11" s="36" t="s">
        <v>42</v>
      </c>
      <c r="H11" t="str">
        <f t="shared" si="0"/>
        <v>"xAxisScroll"</v>
      </c>
      <c r="I11" s="13" t="b">
        <f>VLOOKUP($F11,ValidationRules!$A$2:$B$3,2,0)</f>
        <v>0</v>
      </c>
      <c r="J11" t="str">
        <f t="shared" si="2"/>
        <v>false</v>
      </c>
      <c r="K11" t="str">
        <f>IF(J13="",IF(J11="",H11&amp;": [ {",H11&amp;":"&amp;J11),IF(J11="",H11&amp;": [ {",H11&amp;":"&amp;J11&amp;","))</f>
        <v>"xAxisScroll":false,</v>
      </c>
      <c r="P11" t="s">
        <v>41</v>
      </c>
    </row>
    <row r="12" spans="1:16" x14ac:dyDescent="0.3">
      <c r="A12" s="46"/>
      <c r="B12" s="66"/>
      <c r="C12" s="25"/>
      <c r="D12" s="5" t="s">
        <v>43</v>
      </c>
      <c r="E12" s="5" t="s">
        <v>607</v>
      </c>
      <c r="F12" s="5" t="s">
        <v>44</v>
      </c>
      <c r="G12" s="5"/>
      <c r="H12" t="s">
        <v>45</v>
      </c>
      <c r="I12" s="13" t="str">
        <f>VLOOKUP($F12,ValidationRules!$CI$2:$CJ$3,2,0)</f>
        <v>right</v>
      </c>
      <c r="J12" t="str">
        <f t="shared" si="2"/>
        <v>"right"</v>
      </c>
      <c r="K12" t="str">
        <f>IF(J14="",IF(J12="",H12&amp;": [ {",H12&amp;":"&amp;J12),IF(J12="",H12&amp;": [ {",H12&amp;":"&amp;J12&amp;","))</f>
        <v>"xAxisScrollPosition":"right",</v>
      </c>
      <c r="P12" t="s">
        <v>44</v>
      </c>
    </row>
    <row r="13" spans="1:16" x14ac:dyDescent="0.3">
      <c r="A13" s="46"/>
      <c r="B13" s="66"/>
      <c r="C13" s="25"/>
      <c r="D13" s="36" t="s">
        <v>46</v>
      </c>
      <c r="E13" s="36" t="s">
        <v>47</v>
      </c>
      <c r="F13" s="36" t="s">
        <v>48</v>
      </c>
      <c r="G13" s="36" t="s">
        <v>49</v>
      </c>
      <c r="H13" t="str">
        <f>IF(ISBLANK(H11),IF(ISBLANK(E13),CHAR(34)&amp;C13&amp;CHAR(34),CHAR(34)&amp;E13&amp;CHAR(34)),IF(ISBLANK(E13),"}],"&amp;CHAR(34)&amp;C13&amp;CHAR(34),CHAR(34)&amp;E13&amp;CHAR(34)))</f>
        <v>"scrollingDataPointWidth"</v>
      </c>
      <c r="I13" s="13">
        <f>VLOOKUP('SPC Chart Settings'!$F13,ValidationRules!$I$2:$J$4,2,0)</f>
        <v>30</v>
      </c>
      <c r="J13" t="str">
        <f t="shared" si="2"/>
        <v>"30"</v>
      </c>
      <c r="K13" t="str">
        <f t="shared" si="3"/>
        <v>"scrollingDataPointWidth":"30",</v>
      </c>
      <c r="P13" t="s">
        <v>48</v>
      </c>
    </row>
    <row r="14" spans="1:16" x14ac:dyDescent="0.3">
      <c r="A14" s="46"/>
      <c r="B14" s="66"/>
      <c r="C14" s="25"/>
      <c r="D14" s="5" t="s">
        <v>50</v>
      </c>
      <c r="E14" s="5" t="s">
        <v>51</v>
      </c>
      <c r="F14" s="5" t="s">
        <v>52</v>
      </c>
      <c r="G14" s="5" t="s">
        <v>53</v>
      </c>
      <c r="H14" t="str">
        <f t="shared" si="0"/>
        <v>"showLegends"</v>
      </c>
      <c r="I14" s="13" t="b">
        <f>VLOOKUP($F14,ValidationRules!$A$2:$B$3,2,0)</f>
        <v>1</v>
      </c>
      <c r="J14" t="str">
        <f t="shared" si="2"/>
        <v>true</v>
      </c>
      <c r="K14" t="str">
        <f t="shared" si="3"/>
        <v>"showLegends":true,</v>
      </c>
      <c r="P14" t="s">
        <v>52</v>
      </c>
    </row>
    <row r="15" spans="1:16" ht="15" thickBot="1" x14ac:dyDescent="0.35">
      <c r="A15" s="48"/>
      <c r="B15" s="67"/>
      <c r="C15" s="37"/>
      <c r="D15" s="38" t="s">
        <v>54</v>
      </c>
      <c r="E15" s="38" t="s">
        <v>55</v>
      </c>
      <c r="F15" s="38">
        <v>8</v>
      </c>
      <c r="G15" s="38" t="s">
        <v>56</v>
      </c>
      <c r="H15" t="str">
        <f t="shared" si="0"/>
        <v>"shiftlimit"</v>
      </c>
      <c r="J15" t="str">
        <f t="shared" si="2"/>
        <v>"8"</v>
      </c>
      <c r="K15" t="str">
        <f t="shared" si="3"/>
        <v>"shiftlimit":"8"</v>
      </c>
      <c r="P15">
        <v>8</v>
      </c>
    </row>
    <row r="16" spans="1:16" x14ac:dyDescent="0.3">
      <c r="A16" s="46"/>
      <c r="B16" s="65" t="s">
        <v>57</v>
      </c>
      <c r="C16" s="25" t="s">
        <v>58</v>
      </c>
      <c r="D16" s="5"/>
      <c r="E16" s="5"/>
      <c r="F16" s="5"/>
      <c r="G16" s="5" t="s">
        <v>20</v>
      </c>
      <c r="H16" t="str">
        <f t="shared" si="0"/>
        <v>}],"annotationSettings"</v>
      </c>
      <c r="J16" t="str">
        <f t="shared" si="2"/>
        <v/>
      </c>
      <c r="K16" t="str">
        <f>IF(J17="",IF(J16="",H16&amp;": [ {",H16&amp;":"&amp;J16),IF(J16="",H16&amp;": [ {",H16&amp;":"&amp;J16&amp;","))</f>
        <v>}],"annotationSettings": [ {</v>
      </c>
    </row>
    <row r="17" spans="1:16" x14ac:dyDescent="0.3">
      <c r="A17" s="46"/>
      <c r="B17" s="66"/>
      <c r="C17" s="25"/>
      <c r="D17" s="5" t="s">
        <v>59</v>
      </c>
      <c r="E17" s="5" t="s">
        <v>60</v>
      </c>
      <c r="F17" s="5" t="s">
        <v>61</v>
      </c>
      <c r="G17" s="5" t="s">
        <v>62</v>
      </c>
      <c r="H17" t="str">
        <f t="shared" si="0"/>
        <v>"markerCharacter"</v>
      </c>
      <c r="J17" t="str">
        <f t="shared" si="2"/>
        <v>"💬"</v>
      </c>
      <c r="K17" t="str">
        <f t="shared" si="3"/>
        <v>"markerCharacter":"💬",</v>
      </c>
      <c r="P17" t="s">
        <v>61</v>
      </c>
    </row>
    <row r="18" spans="1:16" x14ac:dyDescent="0.3">
      <c r="A18" s="46"/>
      <c r="B18" s="66"/>
      <c r="C18" s="25"/>
      <c r="D18" s="38" t="s">
        <v>63</v>
      </c>
      <c r="E18" s="38" t="s">
        <v>64</v>
      </c>
      <c r="F18" s="38" t="s">
        <v>65</v>
      </c>
      <c r="G18" s="38" t="s">
        <v>66</v>
      </c>
      <c r="H18" t="str">
        <f t="shared" si="0"/>
        <v>"markerLocation"</v>
      </c>
      <c r="I18" s="13" t="str">
        <f>VLOOKUP($F18,ValidationRules!$M$2:$N$4,2,0)</f>
        <v>above</v>
      </c>
      <c r="J18" t="str">
        <f t="shared" si="2"/>
        <v>"above"</v>
      </c>
      <c r="K18" t="str">
        <f t="shared" si="3"/>
        <v>"markerLocation":"above",</v>
      </c>
      <c r="P18" t="s">
        <v>65</v>
      </c>
    </row>
    <row r="19" spans="1:16" x14ac:dyDescent="0.3">
      <c r="A19" s="46"/>
      <c r="B19" s="66"/>
      <c r="C19" s="25"/>
      <c r="D19" s="5" t="s">
        <v>67</v>
      </c>
      <c r="E19" s="5" t="s">
        <v>68</v>
      </c>
      <c r="F19" s="5" t="s">
        <v>69</v>
      </c>
      <c r="G19" s="5" t="s">
        <v>70</v>
      </c>
      <c r="H19" t="str">
        <f t="shared" si="0"/>
        <v>"markerStyle"</v>
      </c>
      <c r="I19" s="13" t="str">
        <f>VLOOKUP($F19,ValidationRules!$P$2:$Q$3,2,0)</f>
        <v>modern</v>
      </c>
      <c r="J19" t="str">
        <f t="shared" si="2"/>
        <v>"modern"</v>
      </c>
      <c r="K19" t="str">
        <f t="shared" si="3"/>
        <v>"markerStyle":"modern",</v>
      </c>
      <c r="P19" t="s">
        <v>69</v>
      </c>
    </row>
    <row r="20" spans="1:16" x14ac:dyDescent="0.3">
      <c r="A20" s="46"/>
      <c r="B20" s="66"/>
      <c r="C20" s="25"/>
      <c r="D20" s="38" t="s">
        <v>71</v>
      </c>
      <c r="E20" s="38" t="s">
        <v>72</v>
      </c>
      <c r="F20" s="38" t="s">
        <v>73</v>
      </c>
      <c r="G20" s="38" t="s">
        <v>74</v>
      </c>
      <c r="H20" t="str">
        <f t="shared" si="0"/>
        <v>"markerFontSize"</v>
      </c>
      <c r="J20" t="str">
        <f t="shared" si="2"/>
        <v>"small"</v>
      </c>
      <c r="K20" t="str">
        <f t="shared" si="3"/>
        <v>"markerFontSize":"small",</v>
      </c>
      <c r="P20" t="s">
        <v>73</v>
      </c>
    </row>
    <row r="21" spans="1:16" x14ac:dyDescent="0.3">
      <c r="A21" s="46"/>
      <c r="B21" s="67"/>
      <c r="C21" s="25"/>
      <c r="D21" s="5" t="s">
        <v>75</v>
      </c>
      <c r="E21" s="5" t="s">
        <v>76</v>
      </c>
      <c r="F21" s="5" t="s">
        <v>77</v>
      </c>
      <c r="G21" s="5" t="s">
        <v>78</v>
      </c>
      <c r="H21" t="str">
        <f t="shared" si="0"/>
        <v>"markerFontColour"</v>
      </c>
      <c r="J21" t="str">
        <f t="shared" si="2"/>
        <v>{"solid": {"color":"#ff0000"}}</v>
      </c>
      <c r="K21" t="str">
        <f t="shared" si="3"/>
        <v>"markerFontColour":{"solid": {"color":"#ff0000"}}</v>
      </c>
      <c r="P21" t="s">
        <v>77</v>
      </c>
    </row>
    <row r="22" spans="1:16" x14ac:dyDescent="0.3">
      <c r="A22" s="46"/>
      <c r="B22" s="65" t="s">
        <v>79</v>
      </c>
      <c r="C22" s="25" t="s">
        <v>80</v>
      </c>
      <c r="D22" s="5"/>
      <c r="E22" s="5"/>
      <c r="F22" s="5"/>
      <c r="G22" s="5" t="s">
        <v>20</v>
      </c>
      <c r="H22" t="str">
        <f t="shared" si="0"/>
        <v>}],"axisSettings"</v>
      </c>
      <c r="J22" t="str">
        <f t="shared" si="2"/>
        <v/>
      </c>
      <c r="K22" t="str">
        <f>IF(J23="",IF(J22="",H22&amp;": [ {",H22&amp;":"&amp;J22),IF(J22="",H22&amp;": [ {",H22&amp;":"&amp;J22&amp;","))</f>
        <v>}],"axisSettings": [ {</v>
      </c>
    </row>
    <row r="23" spans="1:16" x14ac:dyDescent="0.3">
      <c r="A23" s="46"/>
      <c r="B23" s="66"/>
      <c r="C23" s="26"/>
      <c r="D23" s="5" t="s">
        <v>81</v>
      </c>
      <c r="E23" s="5" t="s">
        <v>82</v>
      </c>
      <c r="F23" s="5" t="s">
        <v>52</v>
      </c>
      <c r="G23" s="5" t="s">
        <v>83</v>
      </c>
      <c r="H23" t="str">
        <f t="shared" si="0"/>
        <v>"displayXAxis"</v>
      </c>
      <c r="I23" s="13" t="b">
        <f>VLOOKUP($F23,ValidationRules!$A$2:$B$3,2,0)</f>
        <v>1</v>
      </c>
      <c r="J23" t="str">
        <f t="shared" si="2"/>
        <v>true</v>
      </c>
      <c r="K23" t="str">
        <f t="shared" si="3"/>
        <v>"displayXAxis":true,</v>
      </c>
      <c r="P23" t="s">
        <v>52</v>
      </c>
    </row>
    <row r="24" spans="1:16" x14ac:dyDescent="0.3">
      <c r="A24" s="46"/>
      <c r="B24" s="66"/>
      <c r="C24" s="25"/>
      <c r="D24" s="38" t="s">
        <v>84</v>
      </c>
      <c r="E24" s="38" t="s">
        <v>85</v>
      </c>
      <c r="F24" s="38"/>
      <c r="G24" s="38" t="s">
        <v>86</v>
      </c>
      <c r="H24" t="str">
        <f t="shared" si="0"/>
        <v>"xAxisTitle"</v>
      </c>
      <c r="I24" s="13" t="str">
        <f>IF(ISBLANK($F24),"",$F24)</f>
        <v/>
      </c>
      <c r="J24" t="str">
        <f t="shared" si="2"/>
        <v>""</v>
      </c>
      <c r="K24" t="str">
        <f>IF(J26="",IF(J24="",H24&amp;": [ {",H24&amp;":"&amp;J24),IF(J24="",H24&amp;": [ {",H24&amp;":"&amp;J24&amp;","))</f>
        <v>"xAxisTitle":"",</v>
      </c>
    </row>
    <row r="25" spans="1:16" x14ac:dyDescent="0.3">
      <c r="A25" s="46"/>
      <c r="B25" s="66"/>
      <c r="C25" s="26"/>
      <c r="D25" s="5" t="s">
        <v>87</v>
      </c>
      <c r="E25" s="5" t="s">
        <v>88</v>
      </c>
      <c r="F25" s="5" t="s">
        <v>89</v>
      </c>
      <c r="G25" s="5" t="s">
        <v>90</v>
      </c>
      <c r="H25" t="str">
        <f>IF(ISBLANK(H27),IF(ISBLANK(E25),CHAR(34)&amp;C25&amp;CHAR(34),CHAR(34)&amp;E25&amp;CHAR(34)),IF(ISBLANK(E25),"}],"&amp;CHAR(34)&amp;C25&amp;CHAR(34),CHAR(34)&amp;E25&amp;CHAR(34)))</f>
        <v>"xAxisHeight"</v>
      </c>
      <c r="I25" s="13">
        <f>VLOOKUP($F25,ValidationRules!$Z$2:$AA$4,2,0)</f>
        <v>50</v>
      </c>
      <c r="J25" t="str">
        <f t="shared" si="2"/>
        <v>"50"</v>
      </c>
      <c r="K25" t="str">
        <f>IF(J29="",IF(J25="",H25&amp;": [ {",H25&amp;":"&amp;J25),IF(J25="",H25&amp;": [ {",H25&amp;":"&amp;J25&amp;","))</f>
        <v>"xAxisHeight":"50",</v>
      </c>
      <c r="P25" t="s">
        <v>89</v>
      </c>
    </row>
    <row r="26" spans="1:16" x14ac:dyDescent="0.3">
      <c r="A26" s="46"/>
      <c r="B26" s="66"/>
      <c r="C26" s="25"/>
      <c r="D26" s="38" t="s">
        <v>91</v>
      </c>
      <c r="E26" s="38" t="s">
        <v>92</v>
      </c>
      <c r="F26" s="38" t="s">
        <v>93</v>
      </c>
      <c r="G26" s="38" t="s">
        <v>94</v>
      </c>
      <c r="H26" t="str">
        <f>IF(ISBLANK(H24),IF(ISBLANK(E26),CHAR(34)&amp;C26&amp;CHAR(34),CHAR(34)&amp;E26&amp;CHAR(34)),IF(ISBLANK(E26),"}],"&amp;CHAR(34)&amp;C26&amp;CHAR(34),CHAR(34)&amp;E26&amp;CHAR(34)))</f>
        <v>"xAxisTitleFontSize"</v>
      </c>
      <c r="J26" t="str">
        <f t="shared" si="2"/>
        <v>"x-small"</v>
      </c>
      <c r="K26" t="str">
        <f t="shared" si="3"/>
        <v>"xAxisTitleFontSize":"x-small",</v>
      </c>
      <c r="P26" t="s">
        <v>93</v>
      </c>
    </row>
    <row r="27" spans="1:16" x14ac:dyDescent="0.3">
      <c r="A27" s="46"/>
      <c r="B27" s="66"/>
      <c r="C27" s="26"/>
      <c r="D27" s="5" t="s">
        <v>95</v>
      </c>
      <c r="E27" s="5" t="s">
        <v>96</v>
      </c>
      <c r="F27" s="5" t="s">
        <v>97</v>
      </c>
      <c r="G27" s="5" t="s">
        <v>98</v>
      </c>
      <c r="H27" t="str">
        <f>IF(ISBLANK(H26),IF(ISBLANK(E27),CHAR(34)&amp;C27&amp;CHAR(34),CHAR(34)&amp;E27&amp;CHAR(34)),IF(ISBLANK(E27),"}],"&amp;CHAR(34)&amp;C27&amp;CHAR(34),CHAR(34)&amp;E27&amp;CHAR(34)))</f>
        <v>"xAxisTitleFontColour"</v>
      </c>
      <c r="J27" t="str">
        <f t="shared" si="2"/>
        <v>{"solid": {"color":"#686E75"}}</v>
      </c>
      <c r="K27" t="str">
        <f>IF(J25="",IF(J27="",H27&amp;": [ {",H27&amp;":"&amp;J27),IF(J27="",H27&amp;": [ {",H27&amp;":"&amp;J27&amp;","))</f>
        <v>"xAxisTitleFontColour":{"solid": {"color":"#686E75"}},</v>
      </c>
      <c r="P27" t="s">
        <v>97</v>
      </c>
    </row>
    <row r="28" spans="1:16" x14ac:dyDescent="0.3">
      <c r="A28" s="46"/>
      <c r="B28" s="66"/>
      <c r="C28" s="25"/>
      <c r="D28" s="38" t="s">
        <v>99</v>
      </c>
      <c r="E28" s="38" t="s">
        <v>100</v>
      </c>
      <c r="F28" s="38" t="s">
        <v>101</v>
      </c>
      <c r="G28" s="38" t="s">
        <v>102</v>
      </c>
      <c r="H28" t="str">
        <f>IF(ISBLANK(H23),IF(ISBLANK(E28),CHAR(34)&amp;C28&amp;CHAR(34),CHAR(34)&amp;E28&amp;CHAR(34)),IF(ISBLANK(E28),"}],"&amp;CHAR(34)&amp;C28&amp;CHAR(34),CHAR(34)&amp;E28&amp;CHAR(34)))</f>
        <v>"xAxisFormat"</v>
      </c>
      <c r="I28" s="13" t="str">
        <f>VLOOKUP($F28,ValidationRules!$U$2:$V$18,2,0)</f>
        <v>%d/%m/%Y</v>
      </c>
      <c r="J28" t="str">
        <f t="shared" si="2"/>
        <v>"%d/%m/%Y"</v>
      </c>
      <c r="K28" t="str">
        <f>IF(J24="",IF(J28="",H28&amp;": [ {",H28&amp;":"&amp;J28),IF(J28="",H28&amp;": [ {",H28&amp;":"&amp;J28&amp;","))</f>
        <v>"xAxisFormat":"%d/%m/%Y",</v>
      </c>
      <c r="P28" t="s">
        <v>101</v>
      </c>
    </row>
    <row r="29" spans="1:16" x14ac:dyDescent="0.3">
      <c r="A29" s="46"/>
      <c r="B29" s="66"/>
      <c r="C29" s="26"/>
      <c r="D29" s="5" t="s">
        <v>103</v>
      </c>
      <c r="E29" s="5" t="s">
        <v>104</v>
      </c>
      <c r="F29" s="5" t="s">
        <v>105</v>
      </c>
      <c r="G29" s="5" t="s">
        <v>106</v>
      </c>
      <c r="H29" t="str">
        <f>IF(ISBLANK(H25),IF(ISBLANK(E29),CHAR(34)&amp;C29&amp;CHAR(34),CHAR(34)&amp;E29&amp;CHAR(34)),IF(ISBLANK(E29),"}],"&amp;CHAR(34)&amp;C29&amp;CHAR(34),CHAR(34)&amp;E29&amp;CHAR(34)))</f>
        <v>"xAxisRotate"</v>
      </c>
      <c r="I29" s="13">
        <f>VLOOKUP($F29,ValidationRules!$AC$2:$AD$3,2,0)</f>
        <v>-45</v>
      </c>
      <c r="J29" t="str">
        <f t="shared" si="2"/>
        <v>"-45"</v>
      </c>
      <c r="K29" t="str">
        <f t="shared" si="3"/>
        <v>"xAxisRotate":"-45",</v>
      </c>
      <c r="P29" t="s">
        <v>105</v>
      </c>
    </row>
    <row r="30" spans="1:16" x14ac:dyDescent="0.3">
      <c r="A30" s="46"/>
      <c r="B30" s="66"/>
      <c r="C30" s="25"/>
      <c r="D30" s="38" t="s">
        <v>107</v>
      </c>
      <c r="E30" s="38" t="s">
        <v>108</v>
      </c>
      <c r="F30" s="38" t="s">
        <v>93</v>
      </c>
      <c r="G30" s="38" t="s">
        <v>94</v>
      </c>
      <c r="H30" t="str">
        <f t="shared" ref="H30:H56" si="4">IF(ISBLANK(H29),IF(ISBLANK(E30),CHAR(34)&amp;C30&amp;CHAR(34),CHAR(34)&amp;E30&amp;CHAR(34)),IF(ISBLANK(E30),"}],"&amp;CHAR(34)&amp;C30&amp;CHAR(34),CHAR(34)&amp;E30&amp;CHAR(34)))</f>
        <v>"xAxisFontSize"</v>
      </c>
      <c r="J30" t="str">
        <f t="shared" si="2"/>
        <v>"x-small"</v>
      </c>
      <c r="K30" t="str">
        <f>IF(J31="",IF(J30="",H30&amp;": [ {",H30&amp;":"&amp;J30),IF(J30="",H30&amp;": [ {",H30&amp;":"&amp;J30&amp;","))</f>
        <v>"xAxisFontSize":"x-small",</v>
      </c>
      <c r="P30" t="s">
        <v>93</v>
      </c>
    </row>
    <row r="31" spans="1:16" x14ac:dyDescent="0.3">
      <c r="A31" s="46"/>
      <c r="B31" s="66"/>
      <c r="C31" s="26"/>
      <c r="D31" s="5" t="s">
        <v>109</v>
      </c>
      <c r="E31" s="5" t="s">
        <v>110</v>
      </c>
      <c r="F31" s="5" t="s">
        <v>97</v>
      </c>
      <c r="G31" s="5" t="s">
        <v>111</v>
      </c>
      <c r="H31" t="str">
        <f>IF(ISBLANK(H30),IF(ISBLANK(E31),CHAR(34)&amp;C31&amp;CHAR(34),CHAR(34)&amp;E31&amp;CHAR(34)),IF(ISBLANK(E31),"}],"&amp;CHAR(34)&amp;C31&amp;CHAR(34),CHAR(34)&amp;E31&amp;CHAR(34)))</f>
        <v>"xAxisFontColour"</v>
      </c>
      <c r="J31" t="str">
        <f t="shared" si="2"/>
        <v>{"solid": {"color":"#686E75"}}</v>
      </c>
      <c r="K31" t="str">
        <f>IF(J35="",IF(J31="",H31&amp;": [ {",H31&amp;":"&amp;J31),IF(J31="",H31&amp;": [ {",H31&amp;":"&amp;J31&amp;","))</f>
        <v>"xAxisFontColour":{"solid": {"color":"#686E75"}},</v>
      </c>
      <c r="P31" t="s">
        <v>97</v>
      </c>
    </row>
    <row r="32" spans="1:16" x14ac:dyDescent="0.3">
      <c r="A32" s="46"/>
      <c r="B32" s="66"/>
      <c r="C32" s="26"/>
      <c r="D32" s="55" t="s">
        <v>112</v>
      </c>
      <c r="E32" s="38" t="s">
        <v>113</v>
      </c>
      <c r="F32" s="38">
        <v>1</v>
      </c>
      <c r="G32" s="38" t="s">
        <v>114</v>
      </c>
      <c r="H32" t="str">
        <f t="shared" ref="H32:H34" si="5">IF(ISBLANK(H31),IF(ISBLANK(E32),CHAR(34)&amp;C32&amp;CHAR(34),CHAR(34)&amp;E32&amp;CHAR(34)),IF(ISBLANK(E32),"}],"&amp;CHAR(34)&amp;C32&amp;CHAR(34),CHAR(34)&amp;E32&amp;CHAR(34)))</f>
        <v>"skipticks"</v>
      </c>
      <c r="J32" t="str">
        <f t="shared" si="2"/>
        <v>"1"</v>
      </c>
      <c r="K32" t="str">
        <f t="shared" ref="K32:K34" si="6">IF(J36="",IF(J32="",H32&amp;": [ {",H32&amp;":"&amp;J32),IF(J32="",H32&amp;": [ {",H32&amp;":"&amp;J32&amp;","))</f>
        <v>"skipticks":"1",</v>
      </c>
      <c r="P32">
        <v>1</v>
      </c>
    </row>
    <row r="33" spans="1:16" x14ac:dyDescent="0.3">
      <c r="A33" s="46"/>
      <c r="B33" s="66"/>
      <c r="C33" s="26"/>
      <c r="D33" s="55" t="s">
        <v>115</v>
      </c>
      <c r="E33" s="5" t="s">
        <v>116</v>
      </c>
      <c r="F33" s="5" t="s">
        <v>41</v>
      </c>
      <c r="G33" s="5" t="s">
        <v>117</v>
      </c>
      <c r="H33" t="str">
        <f t="shared" si="5"/>
        <v>"displaynonaxis"</v>
      </c>
      <c r="J33" t="str">
        <f t="shared" si="2"/>
        <v>"Off"</v>
      </c>
      <c r="K33" t="str">
        <f t="shared" si="6"/>
        <v>"displaynonaxis":"Off",</v>
      </c>
      <c r="P33" t="s">
        <v>41</v>
      </c>
    </row>
    <row r="34" spans="1:16" x14ac:dyDescent="0.3">
      <c r="A34" s="46"/>
      <c r="B34" s="66"/>
      <c r="C34" s="26"/>
      <c r="D34" s="38" t="s">
        <v>118</v>
      </c>
      <c r="E34" s="38" t="s">
        <v>119</v>
      </c>
      <c r="F34" s="38" t="s">
        <v>120</v>
      </c>
      <c r="G34" s="38" t="s">
        <v>121</v>
      </c>
      <c r="H34" t="str">
        <f t="shared" si="5"/>
        <v>"xaxiscolour"</v>
      </c>
      <c r="J34" t="str">
        <f t="shared" si="2"/>
        <v>{"solid": {"color":"#FFFFFF"}}</v>
      </c>
      <c r="K34" t="str">
        <f t="shared" si="6"/>
        <v>"xaxiscolour":{"solid": {"color":"#FFFFFF"}},</v>
      </c>
      <c r="P34" t="s">
        <v>120</v>
      </c>
    </row>
    <row r="35" spans="1:16" x14ac:dyDescent="0.3">
      <c r="A35" s="46"/>
      <c r="B35" s="66"/>
      <c r="C35" s="25"/>
      <c r="D35" s="5" t="s">
        <v>122</v>
      </c>
      <c r="E35" s="5" t="s">
        <v>123</v>
      </c>
      <c r="F35" s="5" t="s">
        <v>52</v>
      </c>
      <c r="G35" s="5" t="s">
        <v>42</v>
      </c>
      <c r="H35" t="str">
        <f>IF(ISBLANK(H31),IF(ISBLANK(E35),CHAR(34)&amp;C35&amp;CHAR(34),CHAR(34)&amp;E35&amp;CHAR(34)),IF(ISBLANK(E35),"}],"&amp;CHAR(34)&amp;C35&amp;CHAR(34),CHAR(34)&amp;E35&amp;CHAR(34)))</f>
        <v>"displayYAxis"</v>
      </c>
      <c r="I35" s="13" t="b">
        <f>VLOOKUP($F35,ValidationRules!$A$2:$B$3,2,0)</f>
        <v>1</v>
      </c>
      <c r="J35" t="str">
        <f t="shared" si="2"/>
        <v>true</v>
      </c>
      <c r="K35" t="str">
        <f>IF(J37="",IF(J35="",H35&amp;": [ {",H35&amp;":"&amp;J35),IF(J35="",H35&amp;": [ {",H35&amp;":"&amp;J35&amp;","))</f>
        <v>"displayYAxis":true,</v>
      </c>
      <c r="P35" t="s">
        <v>52</v>
      </c>
    </row>
    <row r="36" spans="1:16" x14ac:dyDescent="0.3">
      <c r="A36" s="46"/>
      <c r="B36" s="66"/>
      <c r="C36" s="25"/>
      <c r="D36" s="38" t="s">
        <v>35</v>
      </c>
      <c r="E36" s="38" t="s">
        <v>36</v>
      </c>
      <c r="F36" s="38" t="s">
        <v>124</v>
      </c>
      <c r="G36" s="38"/>
      <c r="H36" t="s">
        <v>125</v>
      </c>
      <c r="I36" s="13" t="str">
        <f>VLOOKUP($F36,ValidationRules!$CE$2:$CF$8,2,0)</f>
        <v>Use Chart Settings</v>
      </c>
      <c r="J36" t="str">
        <f t="shared" si="2"/>
        <v>"Use Chart Settings"</v>
      </c>
      <c r="K36" t="str">
        <f>IF(J38="",IF(J36="",H36&amp;": [ {",H36&amp;":"&amp;J36),IF(J36="",H36&amp;": [ {",H36&amp;":"&amp;J36&amp;","))</f>
        <v>"decimalPlaces":"Use Chart Settings",</v>
      </c>
      <c r="P36" t="s">
        <v>124</v>
      </c>
    </row>
    <row r="37" spans="1:16" x14ac:dyDescent="0.3">
      <c r="A37" s="46"/>
      <c r="B37" s="66"/>
      <c r="C37" s="26"/>
      <c r="D37" s="5" t="s">
        <v>126</v>
      </c>
      <c r="E37" s="5" t="s">
        <v>127</v>
      </c>
      <c r="F37" s="5"/>
      <c r="G37" s="5" t="s">
        <v>128</v>
      </c>
      <c r="H37" t="str">
        <f>IF(ISBLANK(H35),IF(ISBLANK(E37),CHAR(34)&amp;C37&amp;CHAR(34),CHAR(34)&amp;E37&amp;CHAR(34)),IF(ISBLANK(E37),"}],"&amp;CHAR(34)&amp;C37&amp;CHAR(34),CHAR(34)&amp;E37&amp;CHAR(34)))</f>
        <v>"yAxisTitle"</v>
      </c>
      <c r="I37" s="13" t="str">
        <f>IF(ISBLANK($F37),"",$F37)</f>
        <v/>
      </c>
      <c r="J37" t="str">
        <f t="shared" si="2"/>
        <v>""</v>
      </c>
      <c r="K37" t="str">
        <f t="shared" si="3"/>
        <v>"yAxisTitle":"",</v>
      </c>
    </row>
    <row r="38" spans="1:16" x14ac:dyDescent="0.3">
      <c r="A38" s="46"/>
      <c r="B38" s="66"/>
      <c r="C38" s="25"/>
      <c r="D38" s="38" t="s">
        <v>129</v>
      </c>
      <c r="E38" s="38" t="s">
        <v>130</v>
      </c>
      <c r="F38" s="38" t="s">
        <v>89</v>
      </c>
      <c r="G38" s="38" t="s">
        <v>131</v>
      </c>
      <c r="H38" t="str">
        <f t="shared" si="4"/>
        <v>"yAxisWidth"</v>
      </c>
      <c r="I38" s="13">
        <f>VLOOKUP($F38,ValidationRules!$Z$2:$AA$4,2,0)</f>
        <v>50</v>
      </c>
      <c r="J38" t="str">
        <f t="shared" si="2"/>
        <v>"50"</v>
      </c>
      <c r="K38" t="str">
        <f t="shared" si="3"/>
        <v>"yAxisWidth":"50",</v>
      </c>
      <c r="P38" t="s">
        <v>89</v>
      </c>
    </row>
    <row r="39" spans="1:16" x14ac:dyDescent="0.3">
      <c r="A39" s="46"/>
      <c r="B39" s="66"/>
      <c r="C39" s="26"/>
      <c r="D39" s="5" t="s">
        <v>132</v>
      </c>
      <c r="E39" s="5" t="s">
        <v>133</v>
      </c>
      <c r="F39" s="5" t="s">
        <v>93</v>
      </c>
      <c r="G39" s="5" t="s">
        <v>134</v>
      </c>
      <c r="H39" t="str">
        <f t="shared" si="4"/>
        <v>"yAxisTitleFontSize"</v>
      </c>
      <c r="J39" t="str">
        <f t="shared" si="2"/>
        <v>"x-small"</v>
      </c>
      <c r="K39" t="str">
        <f t="shared" si="3"/>
        <v>"yAxisTitleFontSize":"x-small",</v>
      </c>
      <c r="P39" t="s">
        <v>93</v>
      </c>
    </row>
    <row r="40" spans="1:16" x14ac:dyDescent="0.3">
      <c r="A40" s="46"/>
      <c r="B40" s="66"/>
      <c r="C40" s="25"/>
      <c r="D40" s="38" t="s">
        <v>135</v>
      </c>
      <c r="E40" s="38" t="s">
        <v>136</v>
      </c>
      <c r="F40" s="38" t="s">
        <v>97</v>
      </c>
      <c r="G40" s="38" t="s">
        <v>137</v>
      </c>
      <c r="H40" t="str">
        <f t="shared" si="4"/>
        <v>"yAxisTitleFontColour"</v>
      </c>
      <c r="J40" t="str">
        <f t="shared" si="2"/>
        <v>{"solid": {"color":"#686E75"}}</v>
      </c>
      <c r="K40" t="str">
        <f t="shared" si="3"/>
        <v>"yAxisTitleFontColour":{"solid": {"color":"#686E75"}},</v>
      </c>
      <c r="P40" t="s">
        <v>97</v>
      </c>
    </row>
    <row r="41" spans="1:16" x14ac:dyDescent="0.3">
      <c r="A41" s="46"/>
      <c r="B41" s="66"/>
      <c r="C41" s="26"/>
      <c r="D41" s="5" t="s">
        <v>138</v>
      </c>
      <c r="E41" s="5" t="s">
        <v>139</v>
      </c>
      <c r="F41" s="5" t="s">
        <v>41</v>
      </c>
      <c r="G41" s="5" t="s">
        <v>140</v>
      </c>
      <c r="H41" t="str">
        <f t="shared" si="4"/>
        <v>"yAxisMax"</v>
      </c>
      <c r="I41" s="13" t="b">
        <f>VLOOKUP($F41,ValidationRules!$A$2:$B$3,2,0)</f>
        <v>0</v>
      </c>
      <c r="J41" t="str">
        <f t="shared" si="2"/>
        <v>false</v>
      </c>
      <c r="K41" t="str">
        <f t="shared" si="3"/>
        <v>"yAxisMax":false,</v>
      </c>
      <c r="P41" t="s">
        <v>41</v>
      </c>
    </row>
    <row r="42" spans="1:16" x14ac:dyDescent="0.3">
      <c r="A42" s="46" t="s">
        <v>141</v>
      </c>
      <c r="B42" s="66"/>
      <c r="C42" s="25"/>
      <c r="D42" s="38" t="s">
        <v>142</v>
      </c>
      <c r="E42" s="38" t="s">
        <v>143</v>
      </c>
      <c r="F42" s="38">
        <v>1</v>
      </c>
      <c r="G42" s="38" t="s">
        <v>144</v>
      </c>
      <c r="H42" t="str">
        <f t="shared" si="4"/>
        <v>"yAxisMaxLimit"</v>
      </c>
      <c r="J42">
        <f t="shared" si="2"/>
        <v>1</v>
      </c>
      <c r="K42" t="str">
        <f t="shared" si="3"/>
        <v>"yAxisMaxLimit":1,</v>
      </c>
      <c r="P42">
        <v>1</v>
      </c>
    </row>
    <row r="43" spans="1:16" x14ac:dyDescent="0.3">
      <c r="A43" s="46"/>
      <c r="B43" s="66"/>
      <c r="C43" s="26"/>
      <c r="D43" s="5" t="s">
        <v>145</v>
      </c>
      <c r="E43" s="5" t="s">
        <v>146</v>
      </c>
      <c r="F43" s="5" t="s">
        <v>41</v>
      </c>
      <c r="G43" s="5" t="s">
        <v>147</v>
      </c>
      <c r="H43" t="str">
        <f t="shared" si="4"/>
        <v>"yAxisMin"</v>
      </c>
      <c r="I43" s="13" t="b">
        <f>VLOOKUP($F43,ValidationRules!$A$2:$B$3,2,0)</f>
        <v>0</v>
      </c>
      <c r="J43" t="str">
        <f t="shared" ref="J43:J56" si="7">IF(ISBLANK(I43), IF(ISBLANK(F43),"",IF(LEFT(F43,1)="#","{"&amp;CHAR(34)&amp;"solid"&amp;CHAR(34)&amp;": {"&amp;CHAR(34)&amp;"color"&amp;CHAR(34)&amp;":"&amp;CHAR(34)&amp;F43&amp;CHAR(34)&amp;"}}",IF(A43="numeric",$F43,IF(F43=TRUE,LOWER(F43),IF(F43=FALSE,LOWER(F43),CHAR(34)&amp;F43&amp;CHAR(34)))))),IF(ISBLANK(I43),"",IF(LEFT(I43,1)="#","{"&amp;CHAR(34)&amp;"solid"&amp;CHAR(34)&amp;": {"&amp;CHAR(34)&amp;"color"&amp;CHAR(34)&amp;":"&amp;CHAR(34)&amp;I43&amp;CHAR(34)&amp;"}}",IF(A43="numeric",$I43,IF(I43=TRUE,LOWER(I43),IF(I43=FALSE,LOWER(I43),CHAR(34)&amp;I43&amp;CHAR(34)))))))</f>
        <v>false</v>
      </c>
      <c r="K43" t="str">
        <f t="shared" si="3"/>
        <v>"yAxisMin":false,</v>
      </c>
      <c r="P43" t="s">
        <v>41</v>
      </c>
    </row>
    <row r="44" spans="1:16" x14ac:dyDescent="0.3">
      <c r="A44" s="46" t="s">
        <v>141</v>
      </c>
      <c r="B44" s="66"/>
      <c r="C44" s="25"/>
      <c r="D44" s="38" t="s">
        <v>148</v>
      </c>
      <c r="E44" s="38" t="s">
        <v>149</v>
      </c>
      <c r="F44" s="38">
        <v>0</v>
      </c>
      <c r="G44" s="38" t="s">
        <v>150</v>
      </c>
      <c r="H44" t="str">
        <f t="shared" si="4"/>
        <v>"yAxisMinLimit"</v>
      </c>
      <c r="J44">
        <f t="shared" si="7"/>
        <v>0</v>
      </c>
      <c r="K44" t="str">
        <f t="shared" si="3"/>
        <v>"yAxisMinLimit":0,</v>
      </c>
      <c r="P44">
        <v>0</v>
      </c>
    </row>
    <row r="45" spans="1:16" x14ac:dyDescent="0.3">
      <c r="A45" s="46"/>
      <c r="B45" s="66"/>
      <c r="C45" s="26"/>
      <c r="D45" s="5" t="s">
        <v>151</v>
      </c>
      <c r="E45" s="5" t="s">
        <v>152</v>
      </c>
      <c r="F45" s="5" t="s">
        <v>153</v>
      </c>
      <c r="G45" s="5" t="s">
        <v>154</v>
      </c>
      <c r="H45" t="str">
        <f t="shared" si="4"/>
        <v>"yAxisFormat"</v>
      </c>
      <c r="I45" s="13" t="str">
        <f>VLOOKUP($F45,ValidationRules!$AN$2:$AO$14,2,0)</f>
        <v>Blank</v>
      </c>
      <c r="J45" t="str">
        <f>IF(ISBLANK(I45), IF(ISBLANK(F45),"",IF(LEFT(F45,1)="#","{"&amp;CHAR(34)&amp;"solid"&amp;CHAR(34)&amp;": {"&amp;CHAR(34)&amp;"color"&amp;CHAR(34)&amp;":"&amp;CHAR(34)&amp;F45&amp;CHAR(34)&amp;"}}",IF(A45="numeric",$F45,IF(F45=TRUE,LOWER(F45),IF(F45=FALSE,LOWER(F45),CHAR(34)&amp;F45&amp;CHAR(34)))))),IF(ISBLANK(I45),"",IF(LEFT(I45,1)="#","{"&amp;CHAR(34)&amp;"solid"&amp;CHAR(34)&amp;": {"&amp;CHAR(34)&amp;"color"&amp;CHAR(34)&amp;":"&amp;CHAR(34)&amp;I45&amp;CHAR(34)&amp;"}}",IF(A45="numeric",$I45,IF(I45=TRUE,LOWER(I45),IF(I45=FALSE,LOWER(I45),CHAR(34)&amp;I45&amp;CHAR(34)))))))</f>
        <v>"Blank"</v>
      </c>
      <c r="K45" t="str">
        <f t="shared" si="3"/>
        <v>"yAxisFormat":"Blank",</v>
      </c>
      <c r="P45" t="s">
        <v>153</v>
      </c>
    </row>
    <row r="46" spans="1:16" x14ac:dyDescent="0.3">
      <c r="A46" s="46"/>
      <c r="B46" s="66"/>
      <c r="C46" s="25"/>
      <c r="D46" s="38" t="s">
        <v>155</v>
      </c>
      <c r="E46" s="38" t="s">
        <v>156</v>
      </c>
      <c r="F46" s="38" t="s">
        <v>93</v>
      </c>
      <c r="G46" s="38" t="s">
        <v>157</v>
      </c>
      <c r="H46" t="str">
        <f t="shared" si="4"/>
        <v>"yAxisFontsize"</v>
      </c>
      <c r="J46" t="str">
        <f t="shared" si="7"/>
        <v>"x-small"</v>
      </c>
      <c r="K46" t="str">
        <f t="shared" si="3"/>
        <v>"yAxisFontsize":"x-small",</v>
      </c>
      <c r="P46" t="s">
        <v>93</v>
      </c>
    </row>
    <row r="47" spans="1:16" x14ac:dyDescent="0.3">
      <c r="A47" s="46"/>
      <c r="B47" s="66"/>
      <c r="C47" s="26"/>
      <c r="D47" s="5" t="s">
        <v>158</v>
      </c>
      <c r="E47" s="5" t="s">
        <v>159</v>
      </c>
      <c r="F47" s="5" t="s">
        <v>97</v>
      </c>
      <c r="G47" s="5" t="s">
        <v>160</v>
      </c>
      <c r="H47" t="str">
        <f t="shared" si="4"/>
        <v>"yAxisFontColour"</v>
      </c>
      <c r="J47" t="str">
        <f t="shared" si="7"/>
        <v>{"solid": {"color":"#686E75"}}</v>
      </c>
      <c r="K47" t="str">
        <f t="shared" si="3"/>
        <v>"yAxisFontColour":{"solid": {"color":"#686E75"}},</v>
      </c>
      <c r="P47" t="s">
        <v>97</v>
      </c>
    </row>
    <row r="48" spans="1:16" x14ac:dyDescent="0.3">
      <c r="A48" s="46"/>
      <c r="B48" s="67"/>
      <c r="C48" s="26"/>
      <c r="D48" s="38" t="s">
        <v>161</v>
      </c>
      <c r="E48" s="38" t="s">
        <v>162</v>
      </c>
      <c r="F48" s="38" t="s">
        <v>120</v>
      </c>
      <c r="G48" s="38" t="s">
        <v>163</v>
      </c>
      <c r="H48" t="str">
        <f t="shared" si="4"/>
        <v>"yaxiscolour"</v>
      </c>
      <c r="J48" t="str">
        <f t="shared" si="7"/>
        <v>{"solid": {"color":"#FFFFFF"}}</v>
      </c>
      <c r="K48" t="str">
        <f t="shared" si="3"/>
        <v>"yaxiscolour":{"solid": {"color":"#FFFFFF"}}</v>
      </c>
      <c r="P48" t="s">
        <v>120</v>
      </c>
    </row>
    <row r="49" spans="1:16" x14ac:dyDescent="0.3">
      <c r="A49" s="46"/>
      <c r="B49" s="64" t="s">
        <v>164</v>
      </c>
      <c r="C49" s="5" t="s">
        <v>165</v>
      </c>
      <c r="D49" s="5"/>
      <c r="E49" s="5"/>
      <c r="F49" s="5"/>
      <c r="G49" s="5" t="s">
        <v>20</v>
      </c>
      <c r="H49" t="str">
        <f t="shared" si="4"/>
        <v>}],"baselineSettings"</v>
      </c>
      <c r="J49" t="str">
        <f t="shared" si="7"/>
        <v/>
      </c>
      <c r="K49" t="str">
        <f>IF(J50="",IF(J49="",H49&amp;": [ {",H49&amp;":"&amp;J49),IF(J49="",H49&amp;": [ {",H49&amp;":"&amp;J49&amp;","))</f>
        <v>}],"baselineSettings": [ {</v>
      </c>
    </row>
    <row r="50" spans="1:16" x14ac:dyDescent="0.3">
      <c r="A50" s="46"/>
      <c r="B50" s="59"/>
      <c r="C50" s="4"/>
      <c r="D50" s="5" t="s">
        <v>166</v>
      </c>
      <c r="E50" s="5" t="s">
        <v>167</v>
      </c>
      <c r="F50" s="5" t="s">
        <v>52</v>
      </c>
      <c r="G50" s="5" t="s">
        <v>168</v>
      </c>
      <c r="H50" t="str">
        <f t="shared" si="4"/>
        <v>"showRules"</v>
      </c>
      <c r="I50" s="13" t="b">
        <f>VLOOKUP($F50,ValidationRules!$A$2:$B$3,2,0)</f>
        <v>1</v>
      </c>
      <c r="J50" t="str">
        <f t="shared" si="7"/>
        <v>true</v>
      </c>
      <c r="K50" t="str">
        <f t="shared" si="3"/>
        <v>"showRules":true,</v>
      </c>
      <c r="P50" t="s">
        <v>52</v>
      </c>
    </row>
    <row r="51" spans="1:16" x14ac:dyDescent="0.3">
      <c r="A51" s="46"/>
      <c r="B51" s="59"/>
      <c r="C51" s="5"/>
      <c r="D51" s="38" t="s">
        <v>169</v>
      </c>
      <c r="E51" s="38" t="s">
        <v>170</v>
      </c>
      <c r="F51" s="38" t="s">
        <v>171</v>
      </c>
      <c r="G51" s="38" t="s">
        <v>172</v>
      </c>
      <c r="H51" t="str">
        <f t="shared" si="4"/>
        <v>"initialColour"</v>
      </c>
      <c r="J51" t="str">
        <f t="shared" si="7"/>
        <v>{"solid": {"color":"#092DB3"}}</v>
      </c>
      <c r="K51" t="str">
        <f t="shared" si="3"/>
        <v>"initialColour":{"solid": {"color":"#092DB3"}},</v>
      </c>
      <c r="P51" t="s">
        <v>171</v>
      </c>
    </row>
    <row r="52" spans="1:16" x14ac:dyDescent="0.3">
      <c r="A52" s="46"/>
      <c r="B52" s="60"/>
      <c r="C52" s="4"/>
      <c r="D52" s="5" t="s">
        <v>173</v>
      </c>
      <c r="E52" s="5" t="s">
        <v>174</v>
      </c>
      <c r="F52" s="5" t="s">
        <v>171</v>
      </c>
      <c r="G52" s="5" t="s">
        <v>175</v>
      </c>
      <c r="H52" t="str">
        <f t="shared" si="4"/>
        <v>"subsequentColour"</v>
      </c>
      <c r="J52" t="str">
        <f t="shared" si="7"/>
        <v>{"solid": {"color":"#092DB3"}}</v>
      </c>
      <c r="K52" t="str">
        <f t="shared" si="3"/>
        <v>"subsequentColour":{"solid": {"color":"#092DB3"}}</v>
      </c>
      <c r="P52" t="s">
        <v>171</v>
      </c>
    </row>
    <row r="53" spans="1:16" x14ac:dyDescent="0.3">
      <c r="A53" s="46"/>
      <c r="B53" s="64" t="s">
        <v>176</v>
      </c>
      <c r="C53" s="5" t="s">
        <v>177</v>
      </c>
      <c r="D53" s="5"/>
      <c r="E53" s="5"/>
      <c r="F53" s="5"/>
      <c r="G53" s="5" t="s">
        <v>20</v>
      </c>
      <c r="H53" t="str">
        <f t="shared" si="4"/>
        <v>}],"centerlineSettings"</v>
      </c>
      <c r="J53" t="str">
        <f t="shared" si="7"/>
        <v/>
      </c>
      <c r="K53" t="str">
        <f>IF(J54="",IF(J53="",H53&amp;": [ {",H53&amp;":"&amp;J53),IF(J53="",H53&amp;": [ {",H53&amp;":"&amp;J53&amp;","))</f>
        <v>}],"centerlineSettings": [ {</v>
      </c>
    </row>
    <row r="54" spans="1:16" x14ac:dyDescent="0.3">
      <c r="A54" s="46"/>
      <c r="B54" s="59"/>
      <c r="C54" s="4"/>
      <c r="D54" s="5" t="s">
        <v>178</v>
      </c>
      <c r="E54" s="5" t="s">
        <v>179</v>
      </c>
      <c r="F54" s="5" t="s">
        <v>180</v>
      </c>
      <c r="G54" s="5" t="s">
        <v>181</v>
      </c>
      <c r="H54" t="str">
        <f t="shared" si="4"/>
        <v>"thickness"</v>
      </c>
      <c r="I54" s="13">
        <f>VLOOKUP($F54,ValidationRules!$AS$2:$AT$4,2,0)</f>
        <v>3</v>
      </c>
      <c r="J54" t="str">
        <f t="shared" si="7"/>
        <v>"3"</v>
      </c>
      <c r="K54" t="str">
        <f t="shared" si="3"/>
        <v>"thickness":"3",</v>
      </c>
      <c r="P54" t="s">
        <v>180</v>
      </c>
    </row>
    <row r="55" spans="1:16" x14ac:dyDescent="0.3">
      <c r="A55" s="46"/>
      <c r="B55" s="60"/>
      <c r="C55" s="5"/>
      <c r="D55" s="38" t="s">
        <v>182</v>
      </c>
      <c r="E55" s="38" t="s">
        <v>183</v>
      </c>
      <c r="F55" s="38" t="s">
        <v>184</v>
      </c>
      <c r="G55" s="38" t="s">
        <v>185</v>
      </c>
      <c r="H55" t="str">
        <f t="shared" si="4"/>
        <v>"colour"</v>
      </c>
      <c r="J55" t="str">
        <f t="shared" si="7"/>
        <v>{"solid": {"color":"#444444"}}</v>
      </c>
      <c r="K55" t="str">
        <f t="shared" si="3"/>
        <v>"colour":{"solid": {"color":"#444444"}}</v>
      </c>
      <c r="P55" t="s">
        <v>184</v>
      </c>
    </row>
    <row r="56" spans="1:16" x14ac:dyDescent="0.3">
      <c r="A56" s="46"/>
      <c r="B56" s="64" t="s">
        <v>186</v>
      </c>
      <c r="C56" s="4" t="s">
        <v>187</v>
      </c>
      <c r="D56" s="4"/>
      <c r="E56" s="4"/>
      <c r="F56" s="4"/>
      <c r="G56" s="4" t="s">
        <v>20</v>
      </c>
      <c r="H56" t="str">
        <f t="shared" si="4"/>
        <v>}],"controlLimitSettings"</v>
      </c>
      <c r="J56" t="str">
        <f t="shared" si="7"/>
        <v/>
      </c>
      <c r="K56" t="str">
        <f>IF(J57="",IF(J56="",H56&amp;": [ {",H56&amp;":"&amp;J56),IF(J56="",H56&amp;": [ {",H56&amp;":"&amp;J56&amp;","))</f>
        <v>}],"controlLimitSettings": [ {</v>
      </c>
    </row>
    <row r="57" spans="1:16" x14ac:dyDescent="0.3">
      <c r="A57" s="46"/>
      <c r="B57" s="59"/>
      <c r="C57" s="5"/>
      <c r="D57" s="5" t="s">
        <v>188</v>
      </c>
      <c r="E57" s="5" t="s">
        <v>189</v>
      </c>
      <c r="F57" s="5" t="s">
        <v>52</v>
      </c>
      <c r="G57" s="5" t="s">
        <v>190</v>
      </c>
      <c r="H57" t="str">
        <f>IF(ISBLANK(H58),IF(ISBLANK(E57),CHAR(34)&amp;C57&amp;CHAR(34),CHAR(34)&amp;E57&amp;CHAR(34)),IF(ISBLANK(E57),"}],"&amp;CHAR(34)&amp;C57&amp;CHAR(34),CHAR(34)&amp;E57&amp;CHAR(34)))</f>
        <v>"showUCLLCLInTooltips"</v>
      </c>
      <c r="I57" s="13" t="b">
        <f>VLOOKUP($F57,ValidationRules!$A$2:$B$3,2,0)</f>
        <v>1</v>
      </c>
      <c r="J57" t="str">
        <f>IF(ISBLANK(I57), IF(ISBLANK(F57),"",IF(LEFT(F57,1)="#","{"&amp;CHAR(34)&amp;"solid"&amp;CHAR(34)&amp;": {"&amp;CHAR(34)&amp;"color"&amp;CHAR(34)&amp;":"&amp;CHAR(34)&amp;F57&amp;CHAR(34)&amp;"}}",IF(A58="numeric",$F57,IF(F57=TRUE,LOWER(F57),IF(F57=FALSE,LOWER(F57),CHAR(34)&amp;F57&amp;CHAR(34)))))),IF(ISBLANK(I57),"",IF(LEFT(I57,1)="#","{"&amp;CHAR(34)&amp;"solid"&amp;CHAR(34)&amp;": {"&amp;CHAR(34)&amp;"color"&amp;CHAR(34)&amp;":"&amp;CHAR(34)&amp;I57&amp;CHAR(34)&amp;"}}",IF(A58="numeric",$I57,IF(I57=TRUE,LOWER(I57),IF(I57=FALSE,LOWER(I57),CHAR(34)&amp;I57&amp;CHAR(34)))))))</f>
        <v>true</v>
      </c>
      <c r="K57" t="str">
        <f>IF(J61="",IF(J57="",H57&amp;": [ {",H57&amp;":"&amp;J57),IF(J57="",H57&amp;": [ {",H57&amp;":"&amp;J57&amp;","))</f>
        <v>"showUCLLCLInTooltips":true,</v>
      </c>
      <c r="P57" t="s">
        <v>52</v>
      </c>
    </row>
    <row r="58" spans="1:16" x14ac:dyDescent="0.3">
      <c r="A58" s="46"/>
      <c r="B58" s="59"/>
      <c r="C58" s="4"/>
      <c r="D58" s="38" t="s">
        <v>191</v>
      </c>
      <c r="E58" s="38" t="s">
        <v>192</v>
      </c>
      <c r="F58" s="38" t="s">
        <v>52</v>
      </c>
      <c r="G58" s="38" t="s">
        <v>193</v>
      </c>
      <c r="H58" t="str">
        <f>IF(ISBLANK(H56),IF(ISBLANK(E58),CHAR(34)&amp;C58&amp;CHAR(34),CHAR(34)&amp;E58&amp;CHAR(34)),IF(ISBLANK(E58),"}],"&amp;CHAR(34)&amp;C58&amp;CHAR(34),CHAR(34)&amp;E58&amp;CHAR(34)))</f>
        <v>"showUCLLCL"</v>
      </c>
      <c r="I58" s="13" t="b">
        <f>VLOOKUP($F58,ValidationRules!$A$2:$B$3,2,0)</f>
        <v>1</v>
      </c>
      <c r="J58" t="str">
        <f>IF(ISBLANK(I58), IF(ISBLANK(F58),"",IF(LEFT(F58,1)="#","{"&amp;CHAR(34)&amp;"solid"&amp;CHAR(34)&amp;": {"&amp;CHAR(34)&amp;"color"&amp;CHAR(34)&amp;":"&amp;CHAR(34)&amp;F58&amp;CHAR(34)&amp;"}}",IF(A57="numeric",$F58,IF(F58=TRUE,LOWER(F58),IF(F58=FALSE,LOWER(F58),CHAR(34)&amp;F58&amp;CHAR(34)))))),IF(ISBLANK(I58),"",IF(LEFT(I58,1)="#","{"&amp;CHAR(34)&amp;"solid"&amp;CHAR(34)&amp;": {"&amp;CHAR(34)&amp;"color"&amp;CHAR(34)&amp;":"&amp;CHAR(34)&amp;I58&amp;CHAR(34)&amp;"}}",IF(A57="numeric",$I58,IF(I58=TRUE,LOWER(I58),IF(I58=FALSE,LOWER(I58),CHAR(34)&amp;I58&amp;CHAR(34)))))))</f>
        <v>true</v>
      </c>
      <c r="K58" t="str">
        <f>IF(J57="",IF(J58="",H58&amp;": [ {",H58&amp;":"&amp;J58),IF(J58="",H58&amp;": [ {",H58&amp;":"&amp;J58&amp;","))</f>
        <v>"showUCLLCL":true,</v>
      </c>
      <c r="P58" t="s">
        <v>52</v>
      </c>
    </row>
    <row r="59" spans="1:16" x14ac:dyDescent="0.3">
      <c r="A59" s="46"/>
      <c r="B59" s="59"/>
      <c r="C59" s="24"/>
      <c r="D59" s="5" t="s">
        <v>194</v>
      </c>
      <c r="E59" s="5" t="s">
        <v>195</v>
      </c>
      <c r="F59" s="5" t="s">
        <v>41</v>
      </c>
      <c r="G59" s="5" t="s">
        <v>194</v>
      </c>
      <c r="H59" t="str">
        <f>IF(ISBLANK(H58),IF(ISBLANK(E59),CHAR(34)&amp;C59&amp;CHAR(34),CHAR(34)&amp;E59&amp;CHAR(34)),IF(ISBLANK(E59),"}],"&amp;CHAR(34)&amp;C59&amp;CHAR(34),CHAR(34)&amp;E59&amp;CHAR(34)))</f>
        <v>"enableMaxUCL"</v>
      </c>
      <c r="I59" s="13" t="b">
        <f>VLOOKUP($F59,ValidationRules!$A$2:$B$3,2,0)</f>
        <v>0</v>
      </c>
      <c r="J59" t="str">
        <f t="shared" ref="J59:J60" si="8">IF(ISBLANK(I59), IF(ISBLANK(F59),"",IF(LEFT(F59,1)="#","{"&amp;CHAR(34)&amp;"solid"&amp;CHAR(34)&amp;": {"&amp;CHAR(34)&amp;"color"&amp;CHAR(34)&amp;":"&amp;CHAR(34)&amp;F59&amp;CHAR(34)&amp;"}}",IF(A58="numeric",$F59,IF(F59=TRUE,LOWER(F59),IF(F59=FALSE,LOWER(F59),CHAR(34)&amp;F59&amp;CHAR(34)))))),IF(ISBLANK(I59),"",IF(LEFT(I59,1)="#","{"&amp;CHAR(34)&amp;"solid"&amp;CHAR(34)&amp;": {"&amp;CHAR(34)&amp;"color"&amp;CHAR(34)&amp;":"&amp;CHAR(34)&amp;I59&amp;CHAR(34)&amp;"}}",IF(A58="numeric",$I59,IF(I59=TRUE,LOWER(I59),IF(I59=FALSE,LOWER(I59),CHAR(34)&amp;I59&amp;CHAR(34)))))))</f>
        <v>false</v>
      </c>
      <c r="K59" t="str">
        <f t="shared" ref="K59:K60" si="9">IF(J58="",IF(J59="",H59&amp;": [ {",H59&amp;":"&amp;J59),IF(J59="",H59&amp;": [ {",H59&amp;":"&amp;J59&amp;","))</f>
        <v>"enableMaxUCL":false,</v>
      </c>
      <c r="P59" t="s">
        <v>41</v>
      </c>
    </row>
    <row r="60" spans="1:16" x14ac:dyDescent="0.3">
      <c r="A60" s="46"/>
      <c r="B60" s="59"/>
      <c r="C60" s="4"/>
      <c r="D60" s="38" t="s">
        <v>196</v>
      </c>
      <c r="E60" s="38" t="s">
        <v>197</v>
      </c>
      <c r="F60" s="38" t="s">
        <v>41</v>
      </c>
      <c r="G60" s="38" t="s">
        <v>196</v>
      </c>
      <c r="H60" t="str">
        <f>IF(ISBLANK(H59),IF(ISBLANK(E60),CHAR(34)&amp;C60&amp;CHAR(34),CHAR(34)&amp;E60&amp;CHAR(34)),IF(ISBLANK(E60),"}],"&amp;CHAR(34)&amp;C60&amp;CHAR(34),CHAR(34)&amp;E60&amp;CHAR(34)))</f>
        <v>"enableMinLCL"</v>
      </c>
      <c r="I60" s="13" t="b">
        <f>VLOOKUP($F60,ValidationRules!$A$2:$B$3,2,0)</f>
        <v>0</v>
      </c>
      <c r="J60" t="str">
        <f t="shared" si="8"/>
        <v>false</v>
      </c>
      <c r="K60" t="str">
        <f t="shared" si="9"/>
        <v>"enableMinLCL":false,</v>
      </c>
      <c r="P60" t="s">
        <v>41</v>
      </c>
    </row>
    <row r="61" spans="1:16" x14ac:dyDescent="0.3">
      <c r="A61" s="46"/>
      <c r="B61" s="59"/>
      <c r="C61" s="5"/>
      <c r="D61" s="5" t="s">
        <v>198</v>
      </c>
      <c r="E61" s="5" t="s">
        <v>199</v>
      </c>
      <c r="F61" s="5" t="s">
        <v>180</v>
      </c>
      <c r="G61" s="5" t="s">
        <v>200</v>
      </c>
      <c r="H61" t="str">
        <f>IF(ISBLANK(H60),IF(ISBLANK(E61),CHAR(34)&amp;C61&amp;CHAR(34),CHAR(34)&amp;E61&amp;CHAR(34)),IF(ISBLANK(E61),"}],"&amp;CHAR(34)&amp;C61&amp;CHAR(34),CHAR(34)&amp;E61&amp;CHAR(34)))</f>
        <v>"uclLCLThickness"</v>
      </c>
      <c r="I61" s="13">
        <f>VLOOKUP($F61,ValidationRules!$AS$2:$AT$4,2,0)</f>
        <v>3</v>
      </c>
      <c r="J61" t="str">
        <f t="shared" ref="J61:J85" si="10">IF(ISBLANK(I61), IF(ISBLANK(F61),"",IF(LEFT(F61,1)="#","{"&amp;CHAR(34)&amp;"solid"&amp;CHAR(34)&amp;": {"&amp;CHAR(34)&amp;"color"&amp;CHAR(34)&amp;":"&amp;CHAR(34)&amp;F61&amp;CHAR(34)&amp;"}}",IF(A61="numeric",$F61,IF(F61=TRUE,LOWER(F61),IF(F61=FALSE,LOWER(F61),CHAR(34)&amp;F61&amp;CHAR(34)))))),IF(ISBLANK(I61),"",IF(LEFT(I61,1)="#","{"&amp;CHAR(34)&amp;"solid"&amp;CHAR(34)&amp;": {"&amp;CHAR(34)&amp;"color"&amp;CHAR(34)&amp;":"&amp;CHAR(34)&amp;I61&amp;CHAR(34)&amp;"}}",IF(A61="numeric",$I61,IF(I61=TRUE,LOWER(I61),IF(I61=FALSE,LOWER(I61),CHAR(34)&amp;I61&amp;CHAR(34)))))))</f>
        <v>"3"</v>
      </c>
      <c r="K61" t="str">
        <f t="shared" si="3"/>
        <v>"uclLCLThickness":"3",</v>
      </c>
      <c r="P61" t="s">
        <v>180</v>
      </c>
    </row>
    <row r="62" spans="1:16" x14ac:dyDescent="0.3">
      <c r="A62" s="46"/>
      <c r="B62" s="59"/>
      <c r="C62" s="4"/>
      <c r="D62" s="38" t="s">
        <v>201</v>
      </c>
      <c r="E62" s="38" t="s">
        <v>202</v>
      </c>
      <c r="F62" s="38" t="s">
        <v>203</v>
      </c>
      <c r="G62" s="38" t="s">
        <v>204</v>
      </c>
      <c r="H62" t="str">
        <f t="shared" ref="H62:H96" si="11">IF(ISBLANK(H61),IF(ISBLANK(E62),CHAR(34)&amp;C62&amp;CHAR(34),CHAR(34)&amp;E62&amp;CHAR(34)),IF(ISBLANK(E62),"}],"&amp;CHAR(34)&amp;C62&amp;CHAR(34),CHAR(34)&amp;E62&amp;CHAR(34)))</f>
        <v>"uclLCLColour"</v>
      </c>
      <c r="J62" t="str">
        <f t="shared" si="10"/>
        <v>{"solid": {"color":"#F02443"}}</v>
      </c>
      <c r="K62" t="str">
        <f t="shared" si="3"/>
        <v>"uclLCLColour":{"solid": {"color":"#F02443"}},</v>
      </c>
      <c r="P62" t="s">
        <v>203</v>
      </c>
    </row>
    <row r="63" spans="1:16" x14ac:dyDescent="0.3">
      <c r="A63" s="46"/>
      <c r="B63" s="59"/>
      <c r="C63" s="5"/>
      <c r="D63" s="5" t="s">
        <v>205</v>
      </c>
      <c r="E63" s="5" t="s">
        <v>206</v>
      </c>
      <c r="F63" s="5" t="s">
        <v>41</v>
      </c>
      <c r="G63" s="5" t="s">
        <v>207</v>
      </c>
      <c r="H63" t="str">
        <f t="shared" si="11"/>
        <v>"showOneSigma"</v>
      </c>
      <c r="I63" s="13" t="b">
        <f>VLOOKUP($F63,ValidationRules!$A$2:$B$3,2,0)</f>
        <v>0</v>
      </c>
      <c r="J63" t="str">
        <f t="shared" si="10"/>
        <v>false</v>
      </c>
      <c r="K63" t="str">
        <f t="shared" si="3"/>
        <v>"showOneSigma":false,</v>
      </c>
      <c r="P63" t="s">
        <v>41</v>
      </c>
    </row>
    <row r="64" spans="1:16" x14ac:dyDescent="0.3">
      <c r="A64" s="46"/>
      <c r="B64" s="59"/>
      <c r="C64" s="4"/>
      <c r="D64" s="38" t="s">
        <v>208</v>
      </c>
      <c r="E64" s="38" t="s">
        <v>209</v>
      </c>
      <c r="F64" s="38" t="s">
        <v>210</v>
      </c>
      <c r="G64" s="38" t="s">
        <v>211</v>
      </c>
      <c r="H64" t="str">
        <f t="shared" si="11"/>
        <v>"oneSigmaThickness"</v>
      </c>
      <c r="I64" s="13">
        <f>VLOOKUP($F64,ValidationRules!$AS$2:$AT$4,2,0)</f>
        <v>1</v>
      </c>
      <c r="J64" t="str">
        <f t="shared" si="10"/>
        <v>"1"</v>
      </c>
      <c r="K64" t="str">
        <f t="shared" si="3"/>
        <v>"oneSigmaThickness":"1",</v>
      </c>
      <c r="P64" t="s">
        <v>210</v>
      </c>
    </row>
    <row r="65" spans="1:16" x14ac:dyDescent="0.3">
      <c r="A65" s="46"/>
      <c r="B65" s="59"/>
      <c r="C65" s="5"/>
      <c r="D65" s="5" t="s">
        <v>212</v>
      </c>
      <c r="E65" s="5" t="s">
        <v>213</v>
      </c>
      <c r="F65" s="5" t="s">
        <v>203</v>
      </c>
      <c r="G65" s="5" t="s">
        <v>214</v>
      </c>
      <c r="H65" t="str">
        <f t="shared" si="11"/>
        <v>"oneSigmaColour"</v>
      </c>
      <c r="J65" t="str">
        <f t="shared" si="10"/>
        <v>{"solid": {"color":"#F02443"}}</v>
      </c>
      <c r="K65" t="str">
        <f t="shared" si="3"/>
        <v>"oneSigmaColour":{"solid": {"color":"#F02443"}},</v>
      </c>
      <c r="P65" t="s">
        <v>203</v>
      </c>
    </row>
    <row r="66" spans="1:16" x14ac:dyDescent="0.3">
      <c r="A66" s="46"/>
      <c r="B66" s="59"/>
      <c r="C66" s="4"/>
      <c r="D66" s="38" t="s">
        <v>215</v>
      </c>
      <c r="E66" s="38" t="s">
        <v>216</v>
      </c>
      <c r="F66" s="38" t="s">
        <v>41</v>
      </c>
      <c r="G66" s="38" t="s">
        <v>217</v>
      </c>
      <c r="H66" t="str">
        <f t="shared" si="11"/>
        <v>"showTwoSigma"</v>
      </c>
      <c r="I66" s="13" t="b">
        <f>VLOOKUP($F66,ValidationRules!$A$2:$B$3,2,0)</f>
        <v>0</v>
      </c>
      <c r="J66" t="str">
        <f t="shared" si="10"/>
        <v>false</v>
      </c>
      <c r="K66" t="str">
        <f t="shared" si="3"/>
        <v>"showTwoSigma":false,</v>
      </c>
      <c r="P66" t="s">
        <v>41</v>
      </c>
    </row>
    <row r="67" spans="1:16" x14ac:dyDescent="0.3">
      <c r="A67" s="46"/>
      <c r="B67" s="59"/>
      <c r="C67" s="5"/>
      <c r="D67" s="5" t="s">
        <v>218</v>
      </c>
      <c r="E67" s="5" t="s">
        <v>219</v>
      </c>
      <c r="F67" s="5" t="s">
        <v>210</v>
      </c>
      <c r="G67" s="5" t="s">
        <v>220</v>
      </c>
      <c r="H67" t="str">
        <f t="shared" si="11"/>
        <v>"twoSigmaThickness"</v>
      </c>
      <c r="I67" s="13">
        <f>VLOOKUP($F67,ValidationRules!$AS$2:$AT$4,2,0)</f>
        <v>1</v>
      </c>
      <c r="J67" t="str">
        <f t="shared" si="10"/>
        <v>"1"</v>
      </c>
      <c r="K67" t="str">
        <f t="shared" si="3"/>
        <v>"twoSigmaThickness":"1",</v>
      </c>
      <c r="P67" t="s">
        <v>210</v>
      </c>
    </row>
    <row r="68" spans="1:16" x14ac:dyDescent="0.3">
      <c r="A68" s="46"/>
      <c r="B68" s="59"/>
      <c r="C68" s="4"/>
      <c r="D68" s="38" t="s">
        <v>221</v>
      </c>
      <c r="E68" s="38" t="s">
        <v>222</v>
      </c>
      <c r="F68" s="38" t="s">
        <v>203</v>
      </c>
      <c r="G68" s="38" t="s">
        <v>223</v>
      </c>
      <c r="H68" t="str">
        <f t="shared" si="11"/>
        <v>"twoSigmaColour"</v>
      </c>
      <c r="J68" t="str">
        <f t="shared" si="10"/>
        <v>{"solid": {"color":"#F02443"}}</v>
      </c>
      <c r="K68" t="str">
        <f t="shared" si="3"/>
        <v>"twoSigmaColour":{"solid": {"color":"#F02443"}},</v>
      </c>
      <c r="P68" t="s">
        <v>203</v>
      </c>
    </row>
    <row r="69" spans="1:16" x14ac:dyDescent="0.3">
      <c r="A69" s="46"/>
      <c r="B69" s="60"/>
      <c r="C69" s="5"/>
      <c r="D69" s="5" t="s">
        <v>224</v>
      </c>
      <c r="E69" s="5" t="s">
        <v>225</v>
      </c>
      <c r="F69" s="5" t="s">
        <v>226</v>
      </c>
      <c r="G69" s="5" t="s">
        <v>227</v>
      </c>
      <c r="H69" t="str">
        <f t="shared" si="11"/>
        <v>"type"</v>
      </c>
      <c r="I69" s="13" t="str">
        <f>VLOOKUP($F69,ValidationRules!$AV$2:$AW$3,2,0)</f>
        <v>step-after</v>
      </c>
      <c r="J69" t="str">
        <f t="shared" si="10"/>
        <v>"step-after"</v>
      </c>
      <c r="K69" t="str">
        <f t="shared" si="3"/>
        <v>"type":"step-after"</v>
      </c>
      <c r="P69" t="s">
        <v>226</v>
      </c>
    </row>
    <row r="70" spans="1:16" x14ac:dyDescent="0.3">
      <c r="A70" s="46"/>
      <c r="B70" s="64" t="s">
        <v>228</v>
      </c>
      <c r="C70" s="4" t="s">
        <v>229</v>
      </c>
      <c r="D70" s="4"/>
      <c r="E70" s="4"/>
      <c r="F70" s="4"/>
      <c r="G70" s="4" t="s">
        <v>20</v>
      </c>
      <c r="H70" t="str">
        <f t="shared" si="11"/>
        <v>}],"directionSettings"</v>
      </c>
      <c r="J70" t="str">
        <f t="shared" si="10"/>
        <v/>
      </c>
      <c r="K70" t="str">
        <f>IF(J71="",IF(J70="",H70&amp;": [ {",H70&amp;":"&amp;J70),IF(J70="",H70&amp;": [ {",H70&amp;":"&amp;J70&amp;","))</f>
        <v>}],"directionSettings": [ {</v>
      </c>
    </row>
    <row r="71" spans="1:16" x14ac:dyDescent="0.3">
      <c r="A71" s="46"/>
      <c r="B71" s="59"/>
      <c r="C71" s="5"/>
      <c r="D71" s="5" t="s">
        <v>230</v>
      </c>
      <c r="E71" s="5" t="s">
        <v>231</v>
      </c>
      <c r="F71" s="5" t="s">
        <v>232</v>
      </c>
      <c r="G71" s="5" t="s">
        <v>233</v>
      </c>
      <c r="H71" t="str">
        <f t="shared" si="11"/>
        <v>"desiredDirectionOfTravel"</v>
      </c>
      <c r="I71" s="13" t="str">
        <f>VLOOKUP($F71,ValidationRules!$AY$2:$AZ$4,2,0)</f>
        <v>ND</v>
      </c>
      <c r="J71" t="str">
        <f t="shared" si="10"/>
        <v>"ND"</v>
      </c>
      <c r="K71" t="str">
        <f>IF(J72="",IF(J71="",H71&amp;": [ {",H71&amp;":"&amp;J71),IF(J71="",H71&amp;": [ {",H71&amp;":"&amp;J71&amp;","))</f>
        <v>"desiredDirectionOfTravel":"ND",</v>
      </c>
      <c r="P71" t="s">
        <v>232</v>
      </c>
    </row>
    <row r="72" spans="1:16" x14ac:dyDescent="0.3">
      <c r="A72" s="46"/>
      <c r="B72" s="60"/>
      <c r="C72" s="5"/>
      <c r="D72" s="55" t="s">
        <v>234</v>
      </c>
      <c r="E72" s="38" t="s">
        <v>235</v>
      </c>
      <c r="F72" s="38" t="s">
        <v>236</v>
      </c>
      <c r="G72" s="38" t="s">
        <v>237</v>
      </c>
      <c r="H72" t="str">
        <f t="shared" si="11"/>
        <v>"staticdirection"</v>
      </c>
      <c r="J72" t="str">
        <f t="shared" si="10"/>
        <v>"Static"</v>
      </c>
      <c r="K72" t="str">
        <f>IF(J73="",IF(J72="",H72&amp;": [ {",H72&amp;":"&amp;J72),IF(J72="",H72&amp;": [ {",H72&amp;":"&amp;J72&amp;","))</f>
        <v>"staticdirection":"Static"</v>
      </c>
      <c r="P72" t="s">
        <v>236</v>
      </c>
    </row>
    <row r="73" spans="1:16" x14ac:dyDescent="0.3">
      <c r="A73" s="46"/>
      <c r="B73" s="64" t="s">
        <v>238</v>
      </c>
      <c r="C73" s="4" t="s">
        <v>239</v>
      </c>
      <c r="D73" s="4"/>
      <c r="E73" s="4"/>
      <c r="F73" s="4"/>
      <c r="G73" s="4" t="s">
        <v>20</v>
      </c>
      <c r="H73" t="str">
        <f t="shared" si="11"/>
        <v>}],"iconSettings"</v>
      </c>
      <c r="J73" t="str">
        <f t="shared" si="10"/>
        <v/>
      </c>
      <c r="K73" t="str">
        <f>IF(J74="",IF(J73="",H73&amp;": [ {",H73&amp;":"&amp;J73),IF(J73="",H73&amp;": [ {",H73&amp;":"&amp;J73&amp;","))</f>
        <v>}],"iconSettings": [ {</v>
      </c>
    </row>
    <row r="74" spans="1:16" x14ac:dyDescent="0.3">
      <c r="A74" s="46"/>
      <c r="B74" s="59"/>
      <c r="C74" s="5"/>
      <c r="D74" s="5" t="s">
        <v>240</v>
      </c>
      <c r="E74" s="5" t="s">
        <v>241</v>
      </c>
      <c r="F74" s="5" t="s">
        <v>242</v>
      </c>
      <c r="G74" s="5" t="s">
        <v>243</v>
      </c>
      <c r="H74" t="str">
        <f t="shared" si="11"/>
        <v>"iconLocation"</v>
      </c>
      <c r="I74" s="13" t="str">
        <f>VLOOKUP($F74,ValidationRules!$BB$2:$BC$4,2,0)</f>
        <v>TL</v>
      </c>
      <c r="J74" t="str">
        <f t="shared" si="10"/>
        <v>"TL"</v>
      </c>
      <c r="K74" t="str">
        <f t="shared" si="3"/>
        <v>"iconLocation":"TL",</v>
      </c>
      <c r="P74" t="s">
        <v>242</v>
      </c>
    </row>
    <row r="75" spans="1:16" x14ac:dyDescent="0.3">
      <c r="A75" s="46"/>
      <c r="B75" s="60"/>
      <c r="C75" s="4"/>
      <c r="D75" s="38" t="s">
        <v>244</v>
      </c>
      <c r="E75" s="38" t="s">
        <v>245</v>
      </c>
      <c r="F75" s="38" t="s">
        <v>48</v>
      </c>
      <c r="G75" s="38" t="s">
        <v>246</v>
      </c>
      <c r="H75" t="str">
        <f t="shared" si="11"/>
        <v>"iconScale"</v>
      </c>
      <c r="I75" s="13">
        <f>VLOOKUP($F75,ValidationRules!$BE$2:$BF$5,2,0)</f>
        <v>0.3</v>
      </c>
      <c r="J75" t="str">
        <f t="shared" si="10"/>
        <v>"0.3"</v>
      </c>
      <c r="K75" t="str">
        <f t="shared" si="3"/>
        <v>"iconScale":"0.3"</v>
      </c>
      <c r="P75" t="s">
        <v>48</v>
      </c>
    </row>
    <row r="76" spans="1:16" x14ac:dyDescent="0.3">
      <c r="A76" s="46"/>
      <c r="B76" s="64" t="s">
        <v>247</v>
      </c>
      <c r="C76" s="5" t="s">
        <v>248</v>
      </c>
      <c r="D76" s="5"/>
      <c r="E76" s="5"/>
      <c r="F76" s="5"/>
      <c r="G76" s="5" t="s">
        <v>20</v>
      </c>
      <c r="H76" t="str">
        <f t="shared" si="11"/>
        <v>}],"labelSettings"</v>
      </c>
      <c r="J76" t="str">
        <f t="shared" si="10"/>
        <v/>
      </c>
      <c r="K76" t="str">
        <f>IF(J77="",IF(J76="",H76&amp;": [ {",H76&amp;":"&amp;J76),IF(J76="",H76&amp;": [ {",H76&amp;":"&amp;J76&amp;","))</f>
        <v>}],"labelSettings": [ {</v>
      </c>
    </row>
    <row r="77" spans="1:16" x14ac:dyDescent="0.3">
      <c r="A77" s="46"/>
      <c r="B77" s="59"/>
      <c r="C77" s="4"/>
      <c r="D77" s="5" t="s">
        <v>249</v>
      </c>
      <c r="E77" s="5" t="s">
        <v>250</v>
      </c>
      <c r="F77" s="5" t="s">
        <v>52</v>
      </c>
      <c r="G77" s="5" t="s">
        <v>251</v>
      </c>
      <c r="H77" t="str">
        <f t="shared" si="11"/>
        <v>"showCL"</v>
      </c>
      <c r="I77" s="13" t="b">
        <f>VLOOKUP($F77,ValidationRules!$A$2:$B$3,2,0)</f>
        <v>1</v>
      </c>
      <c r="J77" t="str">
        <f t="shared" si="10"/>
        <v>true</v>
      </c>
      <c r="K77" t="str">
        <f>IF(J79="",IF(J77="",H77&amp;": [ {",H77&amp;":"&amp;J77),IF(J77="",H77&amp;": [ {",H77&amp;":"&amp;J77&amp;","))</f>
        <v>"showCL":true,</v>
      </c>
      <c r="P77" t="s">
        <v>52</v>
      </c>
    </row>
    <row r="78" spans="1:16" x14ac:dyDescent="0.3">
      <c r="A78" s="46"/>
      <c r="B78" s="59"/>
      <c r="C78" s="5"/>
      <c r="D78" s="38" t="s">
        <v>252</v>
      </c>
      <c r="E78" s="38" t="s">
        <v>192</v>
      </c>
      <c r="F78" s="38" t="s">
        <v>52</v>
      </c>
      <c r="G78" s="38" t="s">
        <v>253</v>
      </c>
      <c r="H78" t="str">
        <f t="shared" si="11"/>
        <v>"showUCLLCL"</v>
      </c>
      <c r="I78" s="13" t="b">
        <f>VLOOKUP($F78,ValidationRules!$A$2:$B$3,2,0)</f>
        <v>1</v>
      </c>
      <c r="J78" t="str">
        <f t="shared" si="10"/>
        <v>true</v>
      </c>
      <c r="K78" t="str">
        <f>IF(J80="",IF(J78="",H78&amp;": [ {",H78&amp;":"&amp;J78),IF(J78="",H78&amp;": [ {",H78&amp;":"&amp;J78&amp;","))</f>
        <v>"showUCLLCL":true,</v>
      </c>
      <c r="P78" t="s">
        <v>52</v>
      </c>
    </row>
    <row r="79" spans="1:16" x14ac:dyDescent="0.3">
      <c r="A79" s="46"/>
      <c r="B79" s="59"/>
      <c r="C79" s="4"/>
      <c r="D79" s="5" t="s">
        <v>254</v>
      </c>
      <c r="E79" s="5" t="s">
        <v>255</v>
      </c>
      <c r="F79" s="5" t="s">
        <v>120</v>
      </c>
      <c r="G79" s="5" t="s">
        <v>256</v>
      </c>
      <c r="H79" t="str">
        <f t="shared" si="11"/>
        <v>"fontColour"</v>
      </c>
      <c r="J79" t="str">
        <f t="shared" si="10"/>
        <v>{"solid": {"color":"#FFFFFF"}}</v>
      </c>
      <c r="K79" t="str">
        <f t="shared" si="3"/>
        <v>"fontColour":{"solid": {"color":"#FFFFFF"}},</v>
      </c>
      <c r="P79" t="s">
        <v>120</v>
      </c>
    </row>
    <row r="80" spans="1:16" x14ac:dyDescent="0.3">
      <c r="A80" s="46"/>
      <c r="B80" s="59"/>
      <c r="C80" s="5"/>
      <c r="D80" s="38" t="s">
        <v>257</v>
      </c>
      <c r="E80" s="38" t="s">
        <v>258</v>
      </c>
      <c r="F80" s="38" t="s">
        <v>259</v>
      </c>
      <c r="G80" s="38" t="s">
        <v>260</v>
      </c>
      <c r="H80" t="str">
        <f t="shared" si="11"/>
        <v>"backgroundColour"</v>
      </c>
      <c r="J80" t="str">
        <f t="shared" si="10"/>
        <v>{"solid": {"color":"#000000"}}</v>
      </c>
      <c r="K80" t="str">
        <f t="shared" ref="K80:K145" si="12">IF(J81="",IF(J80="",H80&amp;": [ {",H80&amp;":"&amp;J80),IF(J80="",H80&amp;": [ {",H80&amp;":"&amp;J80&amp;","))</f>
        <v>"backgroundColour":{"solid": {"color":"#000000"}},</v>
      </c>
      <c r="P80" t="s">
        <v>259</v>
      </c>
    </row>
    <row r="81" spans="1:16" x14ac:dyDescent="0.3">
      <c r="A81" s="46"/>
      <c r="B81" s="59"/>
      <c r="C81" s="4"/>
      <c r="D81" s="5" t="s">
        <v>261</v>
      </c>
      <c r="E81" s="5" t="s">
        <v>262</v>
      </c>
      <c r="F81" s="5" t="s">
        <v>93</v>
      </c>
      <c r="G81" s="5" t="s">
        <v>263</v>
      </c>
      <c r="H81" t="str">
        <f t="shared" si="11"/>
        <v>"fontSize"</v>
      </c>
      <c r="J81" t="str">
        <f t="shared" si="10"/>
        <v>"x-small"</v>
      </c>
      <c r="K81" t="str">
        <f t="shared" si="12"/>
        <v>"fontSize":"x-small",</v>
      </c>
      <c r="P81" t="s">
        <v>93</v>
      </c>
    </row>
    <row r="82" spans="1:16" x14ac:dyDescent="0.3">
      <c r="A82" s="46" t="s">
        <v>141</v>
      </c>
      <c r="B82" s="60"/>
      <c r="C82" s="5"/>
      <c r="D82" s="38" t="s">
        <v>264</v>
      </c>
      <c r="E82" s="38" t="s">
        <v>264</v>
      </c>
      <c r="F82" s="38">
        <v>0</v>
      </c>
      <c r="G82" s="38" t="s">
        <v>265</v>
      </c>
      <c r="H82" t="str">
        <f t="shared" si="11"/>
        <v>"transparency"</v>
      </c>
      <c r="J82">
        <f t="shared" si="10"/>
        <v>0</v>
      </c>
      <c r="K82" t="str">
        <f t="shared" si="12"/>
        <v>"transparency":0</v>
      </c>
      <c r="P82">
        <v>0</v>
      </c>
    </row>
    <row r="83" spans="1:16" x14ac:dyDescent="0.3">
      <c r="A83" s="46"/>
      <c r="B83" s="64" t="s">
        <v>266</v>
      </c>
      <c r="C83" s="5" t="s">
        <v>267</v>
      </c>
      <c r="D83" s="5"/>
      <c r="E83" s="5"/>
      <c r="F83" s="31"/>
      <c r="G83" s="5"/>
      <c r="H83" t="str">
        <f t="shared" si="11"/>
        <v>}],"mdcSettings"</v>
      </c>
      <c r="J83" t="str">
        <f t="shared" si="10"/>
        <v/>
      </c>
      <c r="K83" t="str">
        <f>IF(J84="",IF(J83="",H83&amp;": [ {",H83&amp;":"&amp;J83),IF(J83="",H83&amp;": [ {",H83&amp;":"&amp;J83&amp;","))</f>
        <v>}],"mdcSettings": [ {</v>
      </c>
    </row>
    <row r="84" spans="1:16" x14ac:dyDescent="0.3">
      <c r="A84" s="46"/>
      <c r="B84" s="60"/>
      <c r="C84" s="5"/>
      <c r="D84" s="5" t="s">
        <v>268</v>
      </c>
      <c r="E84" s="5" t="s">
        <v>269</v>
      </c>
      <c r="F84" s="15" t="s">
        <v>52</v>
      </c>
      <c r="G84" s="5" t="s">
        <v>268</v>
      </c>
      <c r="H84" t="str">
        <f>IF(ISBLANK(H83),IF(ISBLANK(E84),CHAR(34)&amp;C84&amp;CHAR(34),CHAR(34)&amp;E84&amp;CHAR(34)),IF(ISBLANK(E84),"}],"&amp;CHAR(34)&amp;C84&amp;CHAR(34),CHAR(34)&amp;E84&amp;CHAR(34)))</f>
        <v>"useMDCColourScheme"</v>
      </c>
      <c r="I84" s="13" t="b">
        <f>VLOOKUP($F84,ValidationRules!$A$2:$B$3,2,0)</f>
        <v>1</v>
      </c>
      <c r="J84" t="str">
        <f t="shared" si="10"/>
        <v>true</v>
      </c>
      <c r="K84" t="str">
        <f t="shared" si="12"/>
        <v>"useMDCColourScheme":true</v>
      </c>
      <c r="P84" t="s">
        <v>52</v>
      </c>
    </row>
    <row r="85" spans="1:16" x14ac:dyDescent="0.3">
      <c r="A85" s="46"/>
      <c r="B85" s="65" t="s">
        <v>270</v>
      </c>
      <c r="C85" s="4" t="s">
        <v>271</v>
      </c>
      <c r="D85" s="4"/>
      <c r="E85" s="4"/>
      <c r="F85" s="4"/>
      <c r="G85" s="4" t="s">
        <v>20</v>
      </c>
      <c r="H85" t="str">
        <f t="shared" ref="H85" si="13">IF(ISBLANK(H84),IF(ISBLANK(E85),CHAR(34)&amp;C85&amp;CHAR(34),CHAR(34)&amp;E85&amp;CHAR(34)),IF(ISBLANK(E85),"}],"&amp;CHAR(34)&amp;C85&amp;CHAR(34),CHAR(34)&amp;E85&amp;CHAR(34)))</f>
        <v>}],"ruleSettings"</v>
      </c>
      <c r="J85" t="str">
        <f t="shared" si="10"/>
        <v/>
      </c>
      <c r="K85" t="str">
        <f t="shared" si="12"/>
        <v>}],"ruleSettings": [ {</v>
      </c>
    </row>
    <row r="86" spans="1:16" x14ac:dyDescent="0.3">
      <c r="A86" s="46"/>
      <c r="B86" s="66"/>
      <c r="C86" s="5"/>
      <c r="D86" s="5" t="s">
        <v>272</v>
      </c>
      <c r="E86" s="5" t="s">
        <v>273</v>
      </c>
      <c r="F86" s="5" t="s">
        <v>41</v>
      </c>
      <c r="G86" s="5" t="s">
        <v>274</v>
      </c>
      <c r="H86" t="str">
        <f t="shared" si="11"/>
        <v>"showRuleOne"</v>
      </c>
      <c r="I86" s="13" t="b">
        <f>VLOOKUP($F86,ValidationRules!$A$2:$B$3,2,0)</f>
        <v>0</v>
      </c>
      <c r="J86" t="str">
        <f t="shared" ref="J86:J97" si="14">IF(ISBLANK(I86), IF(ISBLANK(F86),"",IF(LEFT(F86,1)="#","{"&amp;CHAR(34)&amp;"solid"&amp;CHAR(34)&amp;": {"&amp;CHAR(34)&amp;"color"&amp;CHAR(34)&amp;":"&amp;CHAR(34)&amp;F86&amp;CHAR(34)&amp;"}}",IF(A89="numeric",$F86,IF(F86=TRUE,LOWER(F86),IF(F86=FALSE,LOWER(F86),CHAR(34)&amp;F86&amp;CHAR(34)))))),IF(ISBLANK(I86),"",IF(LEFT(I86,1)="#","{"&amp;CHAR(34)&amp;"solid"&amp;CHAR(34)&amp;": {"&amp;CHAR(34)&amp;"color"&amp;CHAR(34)&amp;":"&amp;CHAR(34)&amp;I86&amp;CHAR(34)&amp;"}}",IF(A89="numeric",$I86,IF(I86=TRUE,LOWER(I86),IF(I86=FALSE,LOWER(I86),CHAR(34)&amp;I86&amp;CHAR(34)))))))</f>
        <v>false</v>
      </c>
      <c r="K86" t="str">
        <f t="shared" si="12"/>
        <v>"showRuleOne":false,</v>
      </c>
      <c r="P86" t="s">
        <v>41</v>
      </c>
    </row>
    <row r="87" spans="1:16" x14ac:dyDescent="0.3">
      <c r="A87" s="46"/>
      <c r="B87" s="66"/>
      <c r="C87" s="4"/>
      <c r="D87" s="38" t="s">
        <v>275</v>
      </c>
      <c r="E87" s="38" t="s">
        <v>276</v>
      </c>
      <c r="F87" s="38" t="s">
        <v>277</v>
      </c>
      <c r="G87" s="38" t="s">
        <v>278</v>
      </c>
      <c r="H87" t="str">
        <f t="shared" si="11"/>
        <v>"ruleOneColour"</v>
      </c>
      <c r="J87" t="str">
        <f t="shared" si="14"/>
        <v>{"solid": {"color":"#B42310"}}</v>
      </c>
      <c r="K87" t="str">
        <f t="shared" si="12"/>
        <v>"ruleOneColour":{"solid": {"color":"#B42310"}},</v>
      </c>
      <c r="P87" t="s">
        <v>277</v>
      </c>
    </row>
    <row r="88" spans="1:16" x14ac:dyDescent="0.3">
      <c r="A88" s="46"/>
      <c r="B88" s="66"/>
      <c r="C88" s="5"/>
      <c r="D88" s="5" t="s">
        <v>279</v>
      </c>
      <c r="E88" s="5" t="s">
        <v>280</v>
      </c>
      <c r="F88" s="5" t="s">
        <v>52</v>
      </c>
      <c r="G88" s="5" t="s">
        <v>281</v>
      </c>
      <c r="H88" t="str">
        <f t="shared" si="11"/>
        <v>"showRuleTwo"</v>
      </c>
      <c r="I88" s="13" t="b">
        <f>VLOOKUP($F88,ValidationRules!$A$2:$B$3,2,0)</f>
        <v>1</v>
      </c>
      <c r="J88" t="str">
        <f t="shared" si="14"/>
        <v>true</v>
      </c>
      <c r="K88" t="str">
        <f t="shared" si="12"/>
        <v>"showRuleTwo":true,</v>
      </c>
      <c r="P88" t="s">
        <v>52</v>
      </c>
    </row>
    <row r="89" spans="1:16" x14ac:dyDescent="0.3">
      <c r="A89" s="46"/>
      <c r="B89" s="66"/>
      <c r="C89" s="4"/>
      <c r="D89" s="38" t="s">
        <v>282</v>
      </c>
      <c r="E89" s="38" t="s">
        <v>283</v>
      </c>
      <c r="F89" s="38" t="s">
        <v>277</v>
      </c>
      <c r="G89" s="38" t="s">
        <v>284</v>
      </c>
      <c r="H89" t="str">
        <f t="shared" si="11"/>
        <v>"ruleTwoColour"</v>
      </c>
      <c r="J89" t="str">
        <f t="shared" si="14"/>
        <v>{"solid": {"color":"#B42310"}}</v>
      </c>
      <c r="K89" t="str">
        <f t="shared" si="12"/>
        <v>"ruleTwoColour":{"solid": {"color":"#B42310"}},</v>
      </c>
      <c r="P89" t="s">
        <v>277</v>
      </c>
    </row>
    <row r="90" spans="1:16" x14ac:dyDescent="0.3">
      <c r="A90" s="46"/>
      <c r="B90" s="66"/>
      <c r="C90" s="5"/>
      <c r="D90" s="5" t="s">
        <v>285</v>
      </c>
      <c r="E90" s="5" t="s">
        <v>286</v>
      </c>
      <c r="F90" s="5" t="s">
        <v>52</v>
      </c>
      <c r="G90" s="5" t="s">
        <v>287</v>
      </c>
      <c r="H90" t="str">
        <f t="shared" si="11"/>
        <v>"showRuleThree"</v>
      </c>
      <c r="I90" s="13" t="b">
        <f>VLOOKUP($F90,ValidationRules!$A$2:$B$3,2,0)</f>
        <v>1</v>
      </c>
      <c r="J90" t="str">
        <f t="shared" si="14"/>
        <v>true</v>
      </c>
      <c r="K90" t="str">
        <f t="shared" si="12"/>
        <v>"showRuleThree":true,</v>
      </c>
      <c r="P90" t="s">
        <v>52</v>
      </c>
    </row>
    <row r="91" spans="1:16" x14ac:dyDescent="0.3">
      <c r="A91" s="46"/>
      <c r="B91" s="66"/>
      <c r="C91" s="4"/>
      <c r="D91" s="38" t="s">
        <v>288</v>
      </c>
      <c r="E91" s="38" t="s">
        <v>289</v>
      </c>
      <c r="F91" s="38" t="s">
        <v>277</v>
      </c>
      <c r="G91" s="38" t="s">
        <v>290</v>
      </c>
      <c r="H91" t="str">
        <f t="shared" si="11"/>
        <v>"ruleThreeColour"</v>
      </c>
      <c r="J91" t="str">
        <f t="shared" si="14"/>
        <v>{"solid": {"color":"#B42310"}}</v>
      </c>
      <c r="K91" t="str">
        <f t="shared" si="12"/>
        <v>"ruleThreeColour":{"solid": {"color":"#B42310"}},</v>
      </c>
      <c r="P91" t="s">
        <v>277</v>
      </c>
    </row>
    <row r="92" spans="1:16" x14ac:dyDescent="0.3">
      <c r="A92" s="46"/>
      <c r="B92" s="66"/>
      <c r="C92" s="5"/>
      <c r="D92" s="5" t="s">
        <v>291</v>
      </c>
      <c r="E92" s="5" t="s">
        <v>292</v>
      </c>
      <c r="F92" s="5" t="s">
        <v>41</v>
      </c>
      <c r="G92" s="5" t="s">
        <v>293</v>
      </c>
      <c r="H92" t="str">
        <f t="shared" si="11"/>
        <v>"showRuleThreeNonRandom"</v>
      </c>
      <c r="I92" s="13" t="b">
        <f>VLOOKUP($F92,ValidationRules!$A$2:$B$3,2,0)</f>
        <v>0</v>
      </c>
      <c r="J92" t="str">
        <f t="shared" si="14"/>
        <v>false</v>
      </c>
      <c r="K92" t="str">
        <f t="shared" si="12"/>
        <v>"showRuleThreeNonRandom":false,</v>
      </c>
      <c r="P92" t="s">
        <v>41</v>
      </c>
    </row>
    <row r="93" spans="1:16" x14ac:dyDescent="0.3">
      <c r="A93" s="46"/>
      <c r="B93" s="66"/>
      <c r="C93" s="4"/>
      <c r="D93" s="38" t="s">
        <v>294</v>
      </c>
      <c r="E93" s="38" t="s">
        <v>295</v>
      </c>
      <c r="F93" s="38" t="s">
        <v>277</v>
      </c>
      <c r="G93" s="38" t="s">
        <v>296</v>
      </c>
      <c r="H93" t="str">
        <f t="shared" si="11"/>
        <v>"ruleThreeNonRandomColour"</v>
      </c>
      <c r="J93" t="str">
        <f t="shared" si="14"/>
        <v>{"solid": {"color":"#B42310"}}</v>
      </c>
      <c r="K93" t="str">
        <f t="shared" si="12"/>
        <v>"ruleThreeNonRandomColour":{"solid": {"color":"#B42310"}},</v>
      </c>
      <c r="P93" t="s">
        <v>277</v>
      </c>
    </row>
    <row r="94" spans="1:16" x14ac:dyDescent="0.3">
      <c r="A94" s="46"/>
      <c r="B94" s="66"/>
      <c r="C94" s="5"/>
      <c r="D94" s="5" t="s">
        <v>297</v>
      </c>
      <c r="E94" s="5" t="s">
        <v>298</v>
      </c>
      <c r="F94" s="5" t="s">
        <v>52</v>
      </c>
      <c r="G94" s="5" t="s">
        <v>299</v>
      </c>
      <c r="H94" t="str">
        <f t="shared" si="11"/>
        <v>"showRuleFour"</v>
      </c>
      <c r="I94" s="13" t="b">
        <f>VLOOKUP($F94,ValidationRules!$A$2:$B$3,2,0)</f>
        <v>1</v>
      </c>
      <c r="J94" t="str">
        <f t="shared" si="14"/>
        <v>true</v>
      </c>
      <c r="K94" t="str">
        <f t="shared" si="12"/>
        <v>"showRuleFour":true,</v>
      </c>
      <c r="P94" t="s">
        <v>52</v>
      </c>
    </row>
    <row r="95" spans="1:16" x14ac:dyDescent="0.3">
      <c r="A95" s="46"/>
      <c r="B95" s="66"/>
      <c r="C95" s="4"/>
      <c r="D95" s="38" t="s">
        <v>300</v>
      </c>
      <c r="E95" s="38" t="s">
        <v>301</v>
      </c>
      <c r="F95" s="38" t="s">
        <v>277</v>
      </c>
      <c r="G95" s="38" t="s">
        <v>302</v>
      </c>
      <c r="H95" t="str">
        <f t="shared" si="11"/>
        <v>"ruleFourColour"</v>
      </c>
      <c r="J95" t="str">
        <f t="shared" si="14"/>
        <v>{"solid": {"color":"#B42310"}}</v>
      </c>
      <c r="K95" t="str">
        <f t="shared" si="12"/>
        <v>"ruleFourColour":{"solid": {"color":"#B42310"}},</v>
      </c>
      <c r="P95" t="s">
        <v>277</v>
      </c>
    </row>
    <row r="96" spans="1:16" x14ac:dyDescent="0.3">
      <c r="A96" s="46"/>
      <c r="B96" s="66"/>
      <c r="C96" s="5"/>
      <c r="D96" s="5" t="s">
        <v>303</v>
      </c>
      <c r="E96" s="5" t="s">
        <v>304</v>
      </c>
      <c r="F96" s="5" t="s">
        <v>52</v>
      </c>
      <c r="G96" s="5" t="s">
        <v>305</v>
      </c>
      <c r="H96" t="str">
        <f t="shared" si="11"/>
        <v>"showRuleFive"</v>
      </c>
      <c r="I96" s="13" t="b">
        <f>VLOOKUP($F96,ValidationRules!$A$2:$B$3,2,0)</f>
        <v>1</v>
      </c>
      <c r="J96" t="str">
        <f t="shared" si="14"/>
        <v>true</v>
      </c>
      <c r="K96" t="str">
        <f t="shared" si="12"/>
        <v>"showRuleFive":true,</v>
      </c>
      <c r="P96" t="s">
        <v>52</v>
      </c>
    </row>
    <row r="97" spans="1:16" x14ac:dyDescent="0.3">
      <c r="A97" s="46"/>
      <c r="B97" s="66"/>
      <c r="C97" s="4"/>
      <c r="D97" s="38" t="s">
        <v>306</v>
      </c>
      <c r="E97" s="38" t="s">
        <v>307</v>
      </c>
      <c r="F97" s="38" t="s">
        <v>277</v>
      </c>
      <c r="G97" s="38" t="s">
        <v>308</v>
      </c>
      <c r="H97" t="str">
        <f t="shared" ref="H97:H143" si="15">IF(ISBLANK(H96),IF(ISBLANK(E97),CHAR(34)&amp;C97&amp;CHAR(34),CHAR(34)&amp;E97&amp;CHAR(34)),IF(ISBLANK(E97),"}],"&amp;CHAR(34)&amp;C97&amp;CHAR(34),CHAR(34)&amp;E97&amp;CHAR(34)))</f>
        <v>"ruleFiveColour"</v>
      </c>
      <c r="J97" t="str">
        <f t="shared" si="14"/>
        <v>{"solid": {"color":"#B42310"}}</v>
      </c>
      <c r="K97" t="str">
        <f t="shared" si="12"/>
        <v>"ruleFiveColour":{"solid": {"color":"#B42310"}},</v>
      </c>
      <c r="P97" t="s">
        <v>277</v>
      </c>
    </row>
    <row r="98" spans="1:16" x14ac:dyDescent="0.3">
      <c r="A98" s="46"/>
      <c r="B98" s="66"/>
      <c r="C98" s="5"/>
      <c r="D98" s="5" t="s">
        <v>309</v>
      </c>
      <c r="E98" s="5" t="s">
        <v>310</v>
      </c>
      <c r="F98" s="5" t="s">
        <v>41</v>
      </c>
      <c r="G98" s="5" t="s">
        <v>311</v>
      </c>
      <c r="H98" t="str">
        <f t="shared" si="15"/>
        <v>"highlightChartIfRulesSeen"</v>
      </c>
      <c r="I98" s="13" t="b">
        <f>VLOOKUP($F98,ValidationRules!$A$2:$B$3,2,0)</f>
        <v>0</v>
      </c>
      <c r="J98" t="str">
        <f>IF(ISBLANK(I98), IF(ISBLANK(F98),"",IF(LEFT(F98,1)="#","{"&amp;CHAR(34)&amp;"solid"&amp;CHAR(34)&amp;": {"&amp;CHAR(34)&amp;"color"&amp;CHAR(34)&amp;":"&amp;CHAR(34)&amp;F98&amp;CHAR(34)&amp;"}}",IF(A86="numeric",$F98,IF(F98=TRUE,LOWER(F98),IF(F98=FALSE,LOWER(F98),CHAR(34)&amp;F98&amp;CHAR(34)))))),IF(ISBLANK(I98),"",IF(LEFT(I98,1)="#","{"&amp;CHAR(34)&amp;"solid"&amp;CHAR(34)&amp;": {"&amp;CHAR(34)&amp;"color"&amp;CHAR(34)&amp;":"&amp;CHAR(34)&amp;I98&amp;CHAR(34)&amp;"}}",IF(A86="numeric",$I98,IF(I98=TRUE,LOWER(I98),IF(I98=FALSE,LOWER(I98),CHAR(34)&amp;I98&amp;CHAR(34)))))))</f>
        <v>false</v>
      </c>
      <c r="K98" t="str">
        <f t="shared" si="12"/>
        <v>"highlightChartIfRulesSeen":false,</v>
      </c>
      <c r="P98" t="s">
        <v>41</v>
      </c>
    </row>
    <row r="99" spans="1:16" x14ac:dyDescent="0.3">
      <c r="A99" s="46"/>
      <c r="B99" s="66"/>
      <c r="C99" s="4"/>
      <c r="D99" s="38" t="s">
        <v>312</v>
      </c>
      <c r="E99" s="38" t="s">
        <v>313</v>
      </c>
      <c r="F99" s="38" t="s">
        <v>180</v>
      </c>
      <c r="G99" s="38" t="s">
        <v>314</v>
      </c>
      <c r="H99" t="str">
        <f t="shared" si="15"/>
        <v>"borderWidthOfHighlight"</v>
      </c>
      <c r="I99" s="13">
        <f>VLOOKUP($F99,ValidationRules!$AS$2:$AT$4,2,0)</f>
        <v>3</v>
      </c>
      <c r="J99" t="str">
        <f>IF(ISBLANK(I99), IF(ISBLANK(F99),"",IF(LEFT(F99,1)="#","{"&amp;CHAR(34)&amp;"solid"&amp;CHAR(34)&amp;": {"&amp;CHAR(34)&amp;"color"&amp;CHAR(34)&amp;":"&amp;CHAR(34)&amp;F99&amp;CHAR(34)&amp;"}}",IF(A87="numeric",$F99,IF(F99=TRUE,LOWER(F99),IF(F99=FALSE,LOWER(F99),CHAR(34)&amp;F99&amp;CHAR(34)))))),IF(ISBLANK(I99),"",IF(LEFT(I99,1)="#","{"&amp;CHAR(34)&amp;"solid"&amp;CHAR(34)&amp;": {"&amp;CHAR(34)&amp;"color"&amp;CHAR(34)&amp;":"&amp;CHAR(34)&amp;I99&amp;CHAR(34)&amp;"}}",IF(A87="numeric",$I99,IF(I99=TRUE,LOWER(I99),IF(I99=FALSE,LOWER(I99),CHAR(34)&amp;I99&amp;CHAR(34)))))))</f>
        <v>"3"</v>
      </c>
      <c r="K99" t="str">
        <f t="shared" si="12"/>
        <v>"borderWidthOfHighlight":"3",</v>
      </c>
      <c r="P99" t="s">
        <v>180</v>
      </c>
    </row>
    <row r="100" spans="1:16" x14ac:dyDescent="0.3">
      <c r="A100" s="46"/>
      <c r="B100" s="67"/>
      <c r="C100" s="5"/>
      <c r="D100" s="5" t="s">
        <v>315</v>
      </c>
      <c r="E100" s="5" t="s">
        <v>316</v>
      </c>
      <c r="F100" s="5" t="s">
        <v>41</v>
      </c>
      <c r="G100" s="5" t="s">
        <v>317</v>
      </c>
      <c r="H100" t="str">
        <f t="shared" si="15"/>
        <v>"annotationsRemoveHighlight"</v>
      </c>
      <c r="I100" s="13" t="b">
        <f>VLOOKUP($F100,ValidationRules!$A$2:$B$3,2,0)</f>
        <v>0</v>
      </c>
      <c r="J100" t="str">
        <f>IF(ISBLANK(I100), IF(ISBLANK(F100),"",IF(LEFT(F100,1)="#","{"&amp;CHAR(34)&amp;"solid"&amp;CHAR(34)&amp;": {"&amp;CHAR(34)&amp;"color"&amp;CHAR(34)&amp;":"&amp;CHAR(34)&amp;F100&amp;CHAR(34)&amp;"}}",IF(A88="numeric",$F100,IF(F100=TRUE,LOWER(F100),IF(F100=FALSE,LOWER(F100),CHAR(34)&amp;F100&amp;CHAR(34)))))),IF(ISBLANK(I100),"",IF(LEFT(I100,1)="#","{"&amp;CHAR(34)&amp;"solid"&amp;CHAR(34)&amp;": {"&amp;CHAR(34)&amp;"color"&amp;CHAR(34)&amp;":"&amp;CHAR(34)&amp;I100&amp;CHAR(34)&amp;"}}",IF(A88="numeric",$I100,IF(I100=TRUE,LOWER(I100),IF(I100=FALSE,LOWER(I100),CHAR(34)&amp;I100&amp;CHAR(34)))))))</f>
        <v>false</v>
      </c>
      <c r="K100" t="str">
        <f t="shared" si="12"/>
        <v>"annotationsRemoveHighlight":false</v>
      </c>
      <c r="P100" t="s">
        <v>41</v>
      </c>
    </row>
    <row r="101" spans="1:16" x14ac:dyDescent="0.3">
      <c r="A101" s="46"/>
      <c r="B101" s="65" t="s">
        <v>318</v>
      </c>
      <c r="C101" s="26" t="s">
        <v>319</v>
      </c>
      <c r="D101" s="4"/>
      <c r="E101" s="4"/>
      <c r="F101" s="4"/>
      <c r="G101" s="4" t="s">
        <v>20</v>
      </c>
      <c r="H101" t="str">
        <f t="shared" si="15"/>
        <v>}],"secondChartSettings"</v>
      </c>
      <c r="J101" t="str">
        <f t="shared" ref="J101:J134" si="16">IF(ISBLANK(I101), IF(ISBLANK(F101),"",IF(LEFT(F101,1)="#","{"&amp;CHAR(34)&amp;"solid"&amp;CHAR(34)&amp;": {"&amp;CHAR(34)&amp;"color"&amp;CHAR(34)&amp;":"&amp;CHAR(34)&amp;F101&amp;CHAR(34)&amp;"}}",IF(A101="numeric",$F101,IF(F101=TRUE,LOWER(F101),IF(F101=FALSE,LOWER(F101),CHAR(34)&amp;F101&amp;CHAR(34)))))),IF(ISBLANK(I101),"",IF(LEFT(I101,1)="#","{"&amp;CHAR(34)&amp;"solid"&amp;CHAR(34)&amp;": {"&amp;CHAR(34)&amp;"color"&amp;CHAR(34)&amp;":"&amp;CHAR(34)&amp;I101&amp;CHAR(34)&amp;"}}",IF(A101="numeric",$I101,IF(I101=TRUE,LOWER(I101),IF(I101=FALSE,LOWER(I101),CHAR(34)&amp;I101&amp;CHAR(34)))))))</f>
        <v/>
      </c>
      <c r="K101" t="str">
        <f>IF(J102="",IF(J101="",H101&amp;": [ {",H101&amp;":"&amp;J101),IF(J101="",H101&amp;": [ {",H101&amp;":"&amp;J101&amp;","))</f>
        <v>}],"secondChartSettings": [ {</v>
      </c>
    </row>
    <row r="102" spans="1:16" x14ac:dyDescent="0.3">
      <c r="A102" s="46"/>
      <c r="B102" s="66"/>
      <c r="C102" s="25"/>
      <c r="D102" s="38" t="s">
        <v>321</v>
      </c>
      <c r="E102" s="38" t="s">
        <v>322</v>
      </c>
      <c r="F102" s="38" t="s">
        <v>41</v>
      </c>
      <c r="G102" s="38" t="s">
        <v>323</v>
      </c>
      <c r="H102" t="str">
        <f t="shared" si="15"/>
        <v>"show"</v>
      </c>
      <c r="I102" s="13" t="b">
        <f>VLOOKUP($F102,ValidationRules!$A$2:$B$3,2,0)</f>
        <v>0</v>
      </c>
      <c r="J102" t="str">
        <f t="shared" si="16"/>
        <v>false</v>
      </c>
      <c r="K102" t="str">
        <f t="shared" si="12"/>
        <v>"show":false,</v>
      </c>
      <c r="P102" t="s">
        <v>41</v>
      </c>
    </row>
    <row r="103" spans="1:16" x14ac:dyDescent="0.3">
      <c r="A103" s="46"/>
      <c r="B103" s="66"/>
      <c r="C103" s="26"/>
      <c r="D103" s="5" t="s">
        <v>324</v>
      </c>
      <c r="E103" s="5" t="s">
        <v>325</v>
      </c>
      <c r="F103" s="5" t="s">
        <v>326</v>
      </c>
      <c r="G103" s="5" t="s">
        <v>327</v>
      </c>
      <c r="H103" t="str">
        <f t="shared" si="15"/>
        <v>"size"</v>
      </c>
      <c r="I103" s="13">
        <f>VLOOKUP($F103,ValidationRules!$BK$2:$BL$4,2,0)</f>
        <v>0.5</v>
      </c>
      <c r="J103" t="str">
        <f t="shared" si="16"/>
        <v>"0.5"</v>
      </c>
      <c r="K103" t="str">
        <f t="shared" si="12"/>
        <v>"size":"0.5",</v>
      </c>
      <c r="P103" t="s">
        <v>326</v>
      </c>
    </row>
    <row r="104" spans="1:16" x14ac:dyDescent="0.3">
      <c r="A104" s="46"/>
      <c r="B104" s="66"/>
      <c r="C104" s="25"/>
      <c r="D104" s="38" t="s">
        <v>328</v>
      </c>
      <c r="E104" s="38" t="s">
        <v>329</v>
      </c>
      <c r="F104" s="38"/>
      <c r="G104" s="38" t="s">
        <v>330</v>
      </c>
      <c r="H104" t="str">
        <f t="shared" si="15"/>
        <v>"title"</v>
      </c>
      <c r="I104" s="13" t="str">
        <f>IF(ISBLANK($F104),"",$F104)</f>
        <v/>
      </c>
      <c r="J104" t="str">
        <f t="shared" si="16"/>
        <v>""</v>
      </c>
      <c r="K104" t="str">
        <f t="shared" si="12"/>
        <v>"title":"",</v>
      </c>
    </row>
    <row r="105" spans="1:16" x14ac:dyDescent="0.3">
      <c r="A105" s="46"/>
      <c r="B105" s="66"/>
      <c r="C105" s="26"/>
      <c r="D105" s="5" t="s">
        <v>272</v>
      </c>
      <c r="E105" s="5" t="s">
        <v>273</v>
      </c>
      <c r="F105" s="5" t="s">
        <v>52</v>
      </c>
      <c r="G105" s="5" t="s">
        <v>331</v>
      </c>
      <c r="H105" t="str">
        <f t="shared" si="15"/>
        <v>"showRuleOne"</v>
      </c>
      <c r="I105" s="13" t="b">
        <f>VLOOKUP($F105,ValidationRules!$A$2:$B$3,2,0)</f>
        <v>1</v>
      </c>
      <c r="J105" t="str">
        <f t="shared" si="16"/>
        <v>true</v>
      </c>
      <c r="K105" t="str">
        <f t="shared" si="12"/>
        <v>"showRuleOne":true,</v>
      </c>
      <c r="P105" t="s">
        <v>52</v>
      </c>
    </row>
    <row r="106" spans="1:16" x14ac:dyDescent="0.3">
      <c r="A106" s="46"/>
      <c r="B106" s="66"/>
      <c r="C106" s="25"/>
      <c r="D106" s="38" t="s">
        <v>279</v>
      </c>
      <c r="E106" s="38" t="s">
        <v>280</v>
      </c>
      <c r="F106" s="38" t="s">
        <v>52</v>
      </c>
      <c r="G106" s="38" t="s">
        <v>332</v>
      </c>
      <c r="H106" t="str">
        <f t="shared" si="15"/>
        <v>"showRuleTwo"</v>
      </c>
      <c r="I106" s="13" t="b">
        <f>VLOOKUP($F106,ValidationRules!$A$2:$B$3,2,0)</f>
        <v>1</v>
      </c>
      <c r="J106" t="str">
        <f t="shared" si="16"/>
        <v>true</v>
      </c>
      <c r="K106" t="str">
        <f t="shared" si="12"/>
        <v>"showRuleTwo":true,</v>
      </c>
      <c r="P106" t="s">
        <v>52</v>
      </c>
    </row>
    <row r="107" spans="1:16" x14ac:dyDescent="0.3">
      <c r="A107" s="46"/>
      <c r="B107" s="52" t="s">
        <v>320</v>
      </c>
      <c r="C107" s="26"/>
      <c r="D107" s="5" t="s">
        <v>285</v>
      </c>
      <c r="E107" s="5" t="s">
        <v>286</v>
      </c>
      <c r="F107" s="5" t="s">
        <v>52</v>
      </c>
      <c r="G107" s="5" t="s">
        <v>333</v>
      </c>
      <c r="H107" t="str">
        <f t="shared" si="15"/>
        <v>"showRuleThree"</v>
      </c>
      <c r="I107" s="13" t="b">
        <f>VLOOKUP($F107,ValidationRules!$A$2:$B$3,2,0)</f>
        <v>1</v>
      </c>
      <c r="J107" t="str">
        <f t="shared" si="16"/>
        <v>true</v>
      </c>
      <c r="K107" t="str">
        <f t="shared" si="12"/>
        <v>"showRuleThree":true,</v>
      </c>
      <c r="P107" t="s">
        <v>52</v>
      </c>
    </row>
    <row r="108" spans="1:16" ht="18" x14ac:dyDescent="0.3">
      <c r="A108" s="46"/>
      <c r="B108" s="50"/>
      <c r="C108" s="25"/>
      <c r="D108" s="38" t="s">
        <v>297</v>
      </c>
      <c r="E108" s="38" t="s">
        <v>298</v>
      </c>
      <c r="F108" s="38" t="s">
        <v>52</v>
      </c>
      <c r="G108" s="38" t="s">
        <v>334</v>
      </c>
      <c r="H108" t="str">
        <f t="shared" si="15"/>
        <v>"showRuleFour"</v>
      </c>
      <c r="I108" s="13" t="b">
        <f>VLOOKUP($F108,ValidationRules!$A$2:$B$3,2,0)</f>
        <v>1</v>
      </c>
      <c r="J108" t="str">
        <f t="shared" si="16"/>
        <v>true</v>
      </c>
      <c r="K108" t="str">
        <f t="shared" si="12"/>
        <v>"showRuleFour":true,</v>
      </c>
      <c r="P108" t="s">
        <v>52</v>
      </c>
    </row>
    <row r="109" spans="1:16" ht="18" x14ac:dyDescent="0.3">
      <c r="A109" s="46"/>
      <c r="B109" s="51"/>
      <c r="C109" s="26"/>
      <c r="D109" s="5" t="s">
        <v>303</v>
      </c>
      <c r="E109" s="5" t="s">
        <v>304</v>
      </c>
      <c r="F109" s="5" t="s">
        <v>52</v>
      </c>
      <c r="G109" s="5" t="s">
        <v>335</v>
      </c>
      <c r="H109" t="str">
        <f t="shared" si="15"/>
        <v>"showRuleFive"</v>
      </c>
      <c r="I109" s="13" t="b">
        <f>VLOOKUP($F109,ValidationRules!$A$2:$B$3,2,0)</f>
        <v>1</v>
      </c>
      <c r="J109" t="str">
        <f t="shared" si="16"/>
        <v>true</v>
      </c>
      <c r="K109" t="str">
        <f t="shared" si="12"/>
        <v>"showRuleFive":true</v>
      </c>
      <c r="P109" t="s">
        <v>52</v>
      </c>
    </row>
    <row r="110" spans="1:16" x14ac:dyDescent="0.3">
      <c r="A110" s="46"/>
      <c r="B110" s="59" t="s">
        <v>336</v>
      </c>
      <c r="C110" s="5" t="s">
        <v>337</v>
      </c>
      <c r="D110" s="5"/>
      <c r="E110" s="5"/>
      <c r="F110" s="5"/>
      <c r="G110" s="5" t="s">
        <v>20</v>
      </c>
      <c r="H110" t="str">
        <f t="shared" si="15"/>
        <v>}],"targetLineSettings"</v>
      </c>
      <c r="J110" t="str">
        <f t="shared" si="16"/>
        <v/>
      </c>
      <c r="K110" t="str">
        <f>IF(J111="",IF(J110="",H110&amp;": [ {",H110&amp;":"&amp;J110),IF(J110="",H110&amp;": [ {",H110&amp;":"&amp;J110&amp;","))</f>
        <v>}],"targetLineSettings": [ {</v>
      </c>
    </row>
    <row r="111" spans="1:16" x14ac:dyDescent="0.3">
      <c r="A111" s="46"/>
      <c r="B111" s="59"/>
      <c r="C111" s="4"/>
      <c r="D111" s="5" t="s">
        <v>321</v>
      </c>
      <c r="E111" s="5" t="s">
        <v>322</v>
      </c>
      <c r="F111" s="5" t="s">
        <v>41</v>
      </c>
      <c r="G111" s="5" t="s">
        <v>338</v>
      </c>
      <c r="H111" t="str">
        <f t="shared" si="15"/>
        <v>"show"</v>
      </c>
      <c r="I111" s="13" t="b">
        <f>VLOOKUP($F111,ValidationRules!$A$2:$B$3,2,0)</f>
        <v>0</v>
      </c>
      <c r="J111" t="str">
        <f t="shared" si="16"/>
        <v>false</v>
      </c>
      <c r="K111" t="str">
        <f t="shared" si="12"/>
        <v>"show":false,</v>
      </c>
      <c r="P111" t="s">
        <v>41</v>
      </c>
    </row>
    <row r="112" spans="1:16" x14ac:dyDescent="0.3">
      <c r="A112" s="46"/>
      <c r="B112" s="59"/>
      <c r="C112" s="5"/>
      <c r="D112" s="38" t="s">
        <v>339</v>
      </c>
      <c r="E112" s="38" t="s">
        <v>340</v>
      </c>
      <c r="F112" s="38" t="s">
        <v>341</v>
      </c>
      <c r="G112" s="38" t="s">
        <v>342</v>
      </c>
      <c r="H112" t="str">
        <f t="shared" si="15"/>
        <v>"source"</v>
      </c>
      <c r="I112" s="13" t="str">
        <f>VLOOKUP($F112,ValidationRules!$BN$2:$BO$3,2,0)</f>
        <v>inchart</v>
      </c>
      <c r="J112" t="str">
        <f t="shared" si="16"/>
        <v>"inchart"</v>
      </c>
      <c r="K112" t="str">
        <f t="shared" si="12"/>
        <v>"source":"inchart",</v>
      </c>
      <c r="P112" t="s">
        <v>341</v>
      </c>
    </row>
    <row r="113" spans="1:16" x14ac:dyDescent="0.3">
      <c r="A113" s="46"/>
      <c r="B113" s="59"/>
      <c r="C113" s="4"/>
      <c r="D113" s="5" t="s">
        <v>343</v>
      </c>
      <c r="E113" s="5" t="s">
        <v>179</v>
      </c>
      <c r="F113" s="5" t="s">
        <v>180</v>
      </c>
      <c r="G113" s="5" t="s">
        <v>344</v>
      </c>
      <c r="H113" t="str">
        <f t="shared" si="15"/>
        <v>"thickness"</v>
      </c>
      <c r="I113" s="13">
        <f>VLOOKUP($F113,ValidationRules!$AS$2:$AT$4,2,0)</f>
        <v>3</v>
      </c>
      <c r="J113" t="str">
        <f t="shared" si="16"/>
        <v>"3"</v>
      </c>
      <c r="K113" t="str">
        <f t="shared" si="12"/>
        <v>"thickness":"3",</v>
      </c>
      <c r="P113" t="s">
        <v>180</v>
      </c>
    </row>
    <row r="114" spans="1:16" x14ac:dyDescent="0.3">
      <c r="A114" s="46"/>
      <c r="B114" s="59"/>
      <c r="C114" s="5"/>
      <c r="D114" s="38" t="s">
        <v>182</v>
      </c>
      <c r="E114" s="38" t="s">
        <v>183</v>
      </c>
      <c r="F114" s="38" t="s">
        <v>277</v>
      </c>
      <c r="G114" s="38" t="s">
        <v>345</v>
      </c>
      <c r="H114" t="str">
        <f t="shared" si="15"/>
        <v>"colour"</v>
      </c>
      <c r="J114" t="str">
        <f t="shared" si="16"/>
        <v>{"solid": {"color":"#B42310"}}</v>
      </c>
      <c r="K114" t="str">
        <f t="shared" si="12"/>
        <v>"colour":{"solid": {"color":"#B42310"}},</v>
      </c>
      <c r="P114" t="s">
        <v>277</v>
      </c>
    </row>
    <row r="115" spans="1:16" x14ac:dyDescent="0.3">
      <c r="A115" s="46"/>
      <c r="B115" s="59"/>
      <c r="C115" s="4"/>
      <c r="D115" s="5" t="s">
        <v>346</v>
      </c>
      <c r="E115" s="5" t="s">
        <v>329</v>
      </c>
      <c r="F115" s="5" t="s">
        <v>347</v>
      </c>
      <c r="G115" s="5" t="s">
        <v>348</v>
      </c>
      <c r="H115" t="str">
        <f t="shared" si="15"/>
        <v>"title"</v>
      </c>
      <c r="I115" s="13" t="str">
        <f>IF(ISBLANK($F115),"",$F115)</f>
        <v>Target</v>
      </c>
      <c r="J115" t="str">
        <f t="shared" si="16"/>
        <v>"Target"</v>
      </c>
      <c r="K115" t="str">
        <f t="shared" si="12"/>
        <v>"title":"Target",</v>
      </c>
      <c r="P115" t="s">
        <v>347</v>
      </c>
    </row>
    <row r="116" spans="1:16" x14ac:dyDescent="0.3">
      <c r="A116" s="46"/>
      <c r="B116" s="59"/>
      <c r="C116" s="5"/>
      <c r="D116" s="38" t="s">
        <v>254</v>
      </c>
      <c r="E116" s="38" t="s">
        <v>255</v>
      </c>
      <c r="F116" s="38" t="s">
        <v>120</v>
      </c>
      <c r="G116" s="38" t="s">
        <v>349</v>
      </c>
      <c r="H116" t="str">
        <f t="shared" si="15"/>
        <v>"fontColour"</v>
      </c>
      <c r="J116" t="str">
        <f t="shared" si="16"/>
        <v>{"solid": {"color":"#FFFFFF"}}</v>
      </c>
      <c r="K116" t="str">
        <f t="shared" si="12"/>
        <v>"fontColour":{"solid": {"color":"#FFFFFF"}},</v>
      </c>
      <c r="P116" t="s">
        <v>120</v>
      </c>
    </row>
    <row r="117" spans="1:16" x14ac:dyDescent="0.3">
      <c r="A117" s="46"/>
      <c r="B117" s="59"/>
      <c r="C117" s="4"/>
      <c r="D117" s="5" t="s">
        <v>257</v>
      </c>
      <c r="E117" s="5" t="s">
        <v>258</v>
      </c>
      <c r="F117" s="5" t="s">
        <v>259</v>
      </c>
      <c r="G117" s="5" t="s">
        <v>350</v>
      </c>
      <c r="H117" t="str">
        <f t="shared" si="15"/>
        <v>"backgroundColour"</v>
      </c>
      <c r="J117" t="str">
        <f t="shared" si="16"/>
        <v>{"solid": {"color":"#000000"}}</v>
      </c>
      <c r="K117" t="str">
        <f t="shared" si="12"/>
        <v>"backgroundColour":{"solid": {"color":"#000000"}},</v>
      </c>
      <c r="P117" t="s">
        <v>259</v>
      </c>
    </row>
    <row r="118" spans="1:16" x14ac:dyDescent="0.3">
      <c r="A118" s="46"/>
      <c r="B118" s="59"/>
      <c r="C118" s="5"/>
      <c r="D118" s="38" t="s">
        <v>351</v>
      </c>
      <c r="E118" s="38" t="s">
        <v>262</v>
      </c>
      <c r="F118" s="38" t="s">
        <v>93</v>
      </c>
      <c r="G118" s="38" t="s">
        <v>352</v>
      </c>
      <c r="H118" t="str">
        <f t="shared" si="15"/>
        <v>"fontSize"</v>
      </c>
      <c r="J118" t="str">
        <f t="shared" si="16"/>
        <v>"x-small"</v>
      </c>
      <c r="K118" t="str">
        <f t="shared" si="12"/>
        <v>"fontSize":"x-small",</v>
      </c>
      <c r="P118" t="s">
        <v>93</v>
      </c>
    </row>
    <row r="119" spans="1:16" x14ac:dyDescent="0.3">
      <c r="A119" s="46"/>
      <c r="B119" s="60"/>
      <c r="C119" s="5"/>
      <c r="D119" s="5" t="s">
        <v>353</v>
      </c>
      <c r="E119" s="5" t="s">
        <v>608</v>
      </c>
      <c r="F119" s="5" t="s">
        <v>354</v>
      </c>
      <c r="G119" s="5"/>
      <c r="H119" t="s">
        <v>355</v>
      </c>
      <c r="I119" s="13" t="str">
        <f>VLOOKUP($F119,ValidationRules!$CI$2:$CJ$3,2,0)</f>
        <v>left</v>
      </c>
      <c r="J119" t="str">
        <f t="shared" si="16"/>
        <v>"left"</v>
      </c>
      <c r="K119" t="str">
        <f t="shared" si="12"/>
        <v>"position":"left"</v>
      </c>
      <c r="P119" t="s">
        <v>354</v>
      </c>
    </row>
    <row r="120" spans="1:16" x14ac:dyDescent="0.3">
      <c r="A120" s="46"/>
      <c r="B120" s="61" t="s">
        <v>356</v>
      </c>
      <c r="C120" s="4" t="s">
        <v>357</v>
      </c>
      <c r="D120" s="4"/>
      <c r="E120" s="4"/>
      <c r="F120" s="4"/>
      <c r="G120" s="4" t="s">
        <v>20</v>
      </c>
      <c r="H120" t="str">
        <f t="shared" ref="H120" si="17">IF(ISBLANK(H119),IF(ISBLANK(E120),CHAR(34)&amp;C120&amp;CHAR(34),CHAR(34)&amp;E120&amp;CHAR(34)),IF(ISBLANK(E120),"}],"&amp;CHAR(34)&amp;C120&amp;CHAR(34),CHAR(34)&amp;E120&amp;CHAR(34)))</f>
        <v>}],"valueLineSettings"</v>
      </c>
      <c r="J120" t="str">
        <f t="shared" si="16"/>
        <v/>
      </c>
      <c r="K120" t="str">
        <f>IF(J121="",IF(J120="",H120&amp;": [ {",H120&amp;":"&amp;J120),IF(J120="",H120&amp;": [ {",H120&amp;":"&amp;J120&amp;","))</f>
        <v>}],"valueLineSettings": [ {</v>
      </c>
    </row>
    <row r="121" spans="1:16" x14ac:dyDescent="0.3">
      <c r="A121" s="46"/>
      <c r="B121" s="62"/>
      <c r="C121" s="5"/>
      <c r="D121" s="5" t="s">
        <v>358</v>
      </c>
      <c r="E121" s="5" t="s">
        <v>179</v>
      </c>
      <c r="F121" s="5" t="s">
        <v>180</v>
      </c>
      <c r="G121" s="5" t="s">
        <v>359</v>
      </c>
      <c r="H121" t="str">
        <f t="shared" si="15"/>
        <v>"thickness"</v>
      </c>
      <c r="J121" t="str">
        <f t="shared" si="16"/>
        <v>"Regular"</v>
      </c>
      <c r="K121" t="str">
        <f t="shared" si="12"/>
        <v>"thickness":"Regular",</v>
      </c>
      <c r="P121" t="s">
        <v>180</v>
      </c>
    </row>
    <row r="122" spans="1:16" x14ac:dyDescent="0.3">
      <c r="A122" s="46"/>
      <c r="B122" s="62"/>
      <c r="C122" s="4"/>
      <c r="D122" s="38" t="s">
        <v>360</v>
      </c>
      <c r="E122" s="38" t="s">
        <v>183</v>
      </c>
      <c r="F122" s="38" t="s">
        <v>361</v>
      </c>
      <c r="G122" s="38" t="s">
        <v>362</v>
      </c>
      <c r="H122" t="str">
        <f t="shared" si="15"/>
        <v>"colour"</v>
      </c>
      <c r="J122" t="str">
        <f t="shared" si="16"/>
        <v>{"solid": {"color":"#102EB4"}}</v>
      </c>
      <c r="K122" t="str">
        <f t="shared" si="12"/>
        <v>"colour":{"solid": {"color":"#102EB4"}},</v>
      </c>
      <c r="P122" t="s">
        <v>361</v>
      </c>
    </row>
    <row r="123" spans="1:16" x14ac:dyDescent="0.3">
      <c r="A123" s="46"/>
      <c r="B123" s="62"/>
      <c r="C123" s="5"/>
      <c r="D123" s="5" t="s">
        <v>363</v>
      </c>
      <c r="E123" s="5" t="s">
        <v>364</v>
      </c>
      <c r="F123" s="5" t="s">
        <v>48</v>
      </c>
      <c r="G123" s="5" t="s">
        <v>365</v>
      </c>
      <c r="H123" t="str">
        <f t="shared" si="15"/>
        <v>"dataPointRadius"</v>
      </c>
      <c r="I123" s="13">
        <f>VLOOKUP($F123,ValidationRules!$BT$2:$BU$6,2,0)</f>
        <v>5</v>
      </c>
      <c r="J123" t="str">
        <f t="shared" si="16"/>
        <v>"5"</v>
      </c>
      <c r="K123" t="str">
        <f t="shared" si="12"/>
        <v>"dataPointRadius":"5",</v>
      </c>
      <c r="P123" t="s">
        <v>48</v>
      </c>
    </row>
    <row r="124" spans="1:16" x14ac:dyDescent="0.3">
      <c r="A124" s="46"/>
      <c r="B124" s="62"/>
      <c r="C124" s="4"/>
      <c r="D124" s="38" t="s">
        <v>366</v>
      </c>
      <c r="E124" s="38" t="s">
        <v>367</v>
      </c>
      <c r="F124" s="38" t="s">
        <v>361</v>
      </c>
      <c r="G124" s="38" t="s">
        <v>368</v>
      </c>
      <c r="H124" t="str">
        <f t="shared" si="15"/>
        <v>"dataPointColour"</v>
      </c>
      <c r="J124" t="str">
        <f t="shared" si="16"/>
        <v>{"solid": {"color":"#102EB4"}}</v>
      </c>
      <c r="K124" t="str">
        <f t="shared" si="12"/>
        <v>"dataPointColour":{"solid": {"color":"#102EB4"}},</v>
      </c>
      <c r="P124" t="s">
        <v>361</v>
      </c>
    </row>
    <row r="125" spans="1:16" x14ac:dyDescent="0.3">
      <c r="A125" s="46"/>
      <c r="B125" s="63"/>
      <c r="C125" s="26"/>
      <c r="D125" s="56" t="s">
        <v>369</v>
      </c>
      <c r="E125" s="5" t="s">
        <v>370</v>
      </c>
      <c r="F125" s="5" t="s">
        <v>371</v>
      </c>
      <c r="G125" s="5" t="s">
        <v>372</v>
      </c>
      <c r="H125" t="str">
        <f t="shared" si="15"/>
        <v>"markertype"</v>
      </c>
      <c r="J125" t="str">
        <f t="shared" si="16"/>
        <v>"Circle"</v>
      </c>
      <c r="K125" t="str">
        <f t="shared" si="12"/>
        <v>"markertype":"Circle"</v>
      </c>
      <c r="P125" t="s">
        <v>371</v>
      </c>
    </row>
    <row r="126" spans="1:16" x14ac:dyDescent="0.3">
      <c r="A126" s="46"/>
      <c r="B126" s="61" t="s">
        <v>609</v>
      </c>
      <c r="C126" s="25" t="s">
        <v>587</v>
      </c>
      <c r="D126" s="25"/>
      <c r="E126" s="25"/>
      <c r="F126" s="25"/>
      <c r="G126" s="25"/>
      <c r="H126" t="str">
        <f t="shared" si="15"/>
        <v>}],"specsettings"</v>
      </c>
      <c r="K126" t="str">
        <f>IF(J132="",IF(J126="",H126&amp;": [ {",H126&amp;":"&amp;J126),IF(J126="",H126&amp;": [ {",H126&amp;":"&amp;J126&amp;","))</f>
        <v>}],"specsettings": [ {</v>
      </c>
    </row>
    <row r="127" spans="1:16" x14ac:dyDescent="0.3">
      <c r="A127" s="46"/>
      <c r="B127" s="62"/>
      <c r="C127" s="25"/>
      <c r="D127" s="56" t="s">
        <v>599</v>
      </c>
      <c r="E127" s="5" t="s">
        <v>591</v>
      </c>
      <c r="F127" s="5" t="s">
        <v>41</v>
      </c>
      <c r="G127" s="5" t="s">
        <v>599</v>
      </c>
      <c r="H127" t="str">
        <f t="shared" ref="H127" si="18">IF(ISBLANK(H125),IF(ISBLANK(E127),CHAR(34)&amp;C127&amp;CHAR(34),CHAR(34)&amp;E127&amp;CHAR(34)),IF(ISBLANK(E127),"}],"&amp;CHAR(34)&amp;C127&amp;CHAR(34),CHAR(34)&amp;E127&amp;CHAR(34)))</f>
        <v>"displaycapability"</v>
      </c>
      <c r="I127" s="13" t="b">
        <f>VLOOKUP($F127,ValidationRules!$A$2:$B$3,2,0)</f>
        <v>0</v>
      </c>
      <c r="J127" t="str">
        <f t="shared" ref="J127" si="19">IF(ISBLANK(I127), IF(ISBLANK(F127),"",IF(LEFT(F127,1)="#","{"&amp;CHAR(34)&amp;"solid"&amp;CHAR(34)&amp;": {"&amp;CHAR(34)&amp;"color"&amp;CHAR(34)&amp;":"&amp;CHAR(34)&amp;F127&amp;CHAR(34)&amp;"}}",IF(A127="numeric",$F127,IF(F127=TRUE,LOWER(F127),IF(F127=FALSE,LOWER(F127),CHAR(34)&amp;F127&amp;CHAR(34)))))),IF(ISBLANK(I127),"",IF(LEFT(I127,1)="#","{"&amp;CHAR(34)&amp;"solid"&amp;CHAR(34)&amp;": {"&amp;CHAR(34)&amp;"color"&amp;CHAR(34)&amp;":"&amp;CHAR(34)&amp;I127&amp;CHAR(34)&amp;"}}",IF(A127="numeric",$I127,IF(I127=TRUE,LOWER(I127),IF(I127=FALSE,LOWER(I127),CHAR(34)&amp;I127&amp;CHAR(34)))))))</f>
        <v>false</v>
      </c>
      <c r="K127" t="str">
        <f t="shared" ref="K127" si="20">IF(J131="",IF(J127="",H127&amp;": [ {",H127&amp;":"&amp;J127),IF(J127="",H127&amp;": [ {",H127&amp;":"&amp;J127&amp;","))</f>
        <v>"displaycapability":false,</v>
      </c>
      <c r="P127" t="s">
        <v>41</v>
      </c>
    </row>
    <row r="128" spans="1:16" x14ac:dyDescent="0.3">
      <c r="A128" s="46"/>
      <c r="B128" s="62"/>
      <c r="C128" s="25"/>
      <c r="D128" s="55" t="s">
        <v>588</v>
      </c>
      <c r="E128" s="38" t="s">
        <v>589</v>
      </c>
      <c r="F128" s="38" t="s">
        <v>52</v>
      </c>
      <c r="G128" s="38" t="s">
        <v>590</v>
      </c>
      <c r="H128" t="str">
        <f t="shared" ref="H128" si="21">IF(ISBLANK(H126),IF(ISBLANK(E128),CHAR(34)&amp;C128&amp;CHAR(34),CHAR(34)&amp;E128&amp;CHAR(34)),IF(ISBLANK(E128),"}],"&amp;CHAR(34)&amp;C128&amp;CHAR(34),CHAR(34)&amp;E128&amp;CHAR(34)))</f>
        <v>"showsidebar"</v>
      </c>
      <c r="I128" s="13" t="b">
        <f>VLOOKUP($F128,ValidationRules!$A$2:$B$3,2,0)</f>
        <v>1</v>
      </c>
      <c r="J128" t="str">
        <f t="shared" ref="J128" si="22">IF(ISBLANK(I128), IF(ISBLANK(F128),"",IF(LEFT(F128,1)="#","{"&amp;CHAR(34)&amp;"solid"&amp;CHAR(34)&amp;": {"&amp;CHAR(34)&amp;"color"&amp;CHAR(34)&amp;":"&amp;CHAR(34)&amp;F128&amp;CHAR(34)&amp;"}}",IF(A128="numeric",$F128,IF(F128=TRUE,LOWER(F128),IF(F128=FALSE,LOWER(F128),CHAR(34)&amp;F128&amp;CHAR(34)))))),IF(ISBLANK(I128),"",IF(LEFT(I128,1)="#","{"&amp;CHAR(34)&amp;"solid"&amp;CHAR(34)&amp;": {"&amp;CHAR(34)&amp;"color"&amp;CHAR(34)&amp;":"&amp;CHAR(34)&amp;I128&amp;CHAR(34)&amp;"}}",IF(A128="numeric",$I128,IF(I128=TRUE,LOWER(I128),IF(I128=FALSE,LOWER(I128),CHAR(34)&amp;I128&amp;CHAR(34)))))))</f>
        <v>true</v>
      </c>
      <c r="K128" t="str">
        <f t="shared" ref="K128" si="23">IF(J132="",IF(J128="",H128&amp;": [ {",H128&amp;":"&amp;J128),IF(J128="",H128&amp;": [ {",H128&amp;":"&amp;J128&amp;","))</f>
        <v>"showsidebar":true,</v>
      </c>
      <c r="P128" t="s">
        <v>52</v>
      </c>
    </row>
    <row r="129" spans="1:16" x14ac:dyDescent="0.3">
      <c r="A129" s="46"/>
      <c r="B129" s="62"/>
      <c r="C129" s="25"/>
      <c r="D129" s="56" t="s">
        <v>594</v>
      </c>
      <c r="E129" s="5" t="s">
        <v>592</v>
      </c>
      <c r="F129" s="5" t="s">
        <v>52</v>
      </c>
      <c r="G129" s="5" t="s">
        <v>593</v>
      </c>
      <c r="H129" t="str">
        <f t="shared" ref="H129" si="24">IF(ISBLANK(H128),IF(ISBLANK(E129),CHAR(34)&amp;C129&amp;CHAR(34),CHAR(34)&amp;E129&amp;CHAR(34)),IF(ISBLANK(E129),"}],"&amp;CHAR(34)&amp;C129&amp;CHAR(34),CHAR(34)&amp;E129&amp;CHAR(34)))</f>
        <v>"showProcessStability"</v>
      </c>
      <c r="I129" s="13" t="b">
        <f>VLOOKUP($F129,ValidationRules!$A$2:$B$3,2,0)</f>
        <v>1</v>
      </c>
      <c r="J129" t="str">
        <f t="shared" ref="J129" si="25">IF(ISBLANK(I129), IF(ISBLANK(F129),"",IF(LEFT(F129,1)="#","{"&amp;CHAR(34)&amp;"solid"&amp;CHAR(34)&amp;": {"&amp;CHAR(34)&amp;"color"&amp;CHAR(34)&amp;":"&amp;CHAR(34)&amp;F129&amp;CHAR(34)&amp;"}}",IF(A129="numeric",$F129,IF(F129=TRUE,LOWER(F129),IF(F129=FALSE,LOWER(F129),CHAR(34)&amp;F129&amp;CHAR(34)))))),IF(ISBLANK(I129),"",IF(LEFT(I129,1)="#","{"&amp;CHAR(34)&amp;"solid"&amp;CHAR(34)&amp;": {"&amp;CHAR(34)&amp;"color"&amp;CHAR(34)&amp;":"&amp;CHAR(34)&amp;I129&amp;CHAR(34)&amp;"}}",IF(A129="numeric",$I129,IF(I129=TRUE,LOWER(I129),IF(I129=FALSE,LOWER(I129),CHAR(34)&amp;I129&amp;CHAR(34)))))))</f>
        <v>true</v>
      </c>
      <c r="K129" t="str">
        <f t="shared" ref="K129" si="26">IF(J133="",IF(J129="",H129&amp;": [ {",H129&amp;":"&amp;J129),IF(J129="",H129&amp;": [ {",H129&amp;":"&amp;J129&amp;","))</f>
        <v>"showProcessStability":true,</v>
      </c>
      <c r="P129" t="s">
        <v>52</v>
      </c>
    </row>
    <row r="130" spans="1:16" x14ac:dyDescent="0.3">
      <c r="A130" s="46"/>
      <c r="B130" s="62"/>
      <c r="C130" s="25"/>
      <c r="D130" s="55" t="s">
        <v>596</v>
      </c>
      <c r="E130" s="38" t="s">
        <v>595</v>
      </c>
      <c r="F130" s="38" t="s">
        <v>52</v>
      </c>
      <c r="G130" s="38" t="s">
        <v>596</v>
      </c>
      <c r="H130" t="str">
        <f t="shared" ref="H130" si="27">IF(ISBLANK(H129),IF(ISBLANK(E130),CHAR(34)&amp;C130&amp;CHAR(34),CHAR(34)&amp;E130&amp;CHAR(34)),IF(ISBLANK(E130),"}],"&amp;CHAR(34)&amp;C130&amp;CHAR(34),CHAR(34)&amp;E130&amp;CHAR(34)))</f>
        <v>"ShowProcessCability"</v>
      </c>
      <c r="I130" s="13" t="b">
        <f>VLOOKUP($F130,ValidationRules!$A$2:$B$3,2,0)</f>
        <v>1</v>
      </c>
      <c r="J130" t="str">
        <f t="shared" ref="J130" si="28">IF(ISBLANK(I130), IF(ISBLANK(F130),"",IF(LEFT(F130,1)="#","{"&amp;CHAR(34)&amp;"solid"&amp;CHAR(34)&amp;": {"&amp;CHAR(34)&amp;"color"&amp;CHAR(34)&amp;":"&amp;CHAR(34)&amp;F130&amp;CHAR(34)&amp;"}}",IF(A130="numeric",$F130,IF(F130=TRUE,LOWER(F130),IF(F130=FALSE,LOWER(F130),CHAR(34)&amp;F130&amp;CHAR(34)))))),IF(ISBLANK(I130),"",IF(LEFT(I130,1)="#","{"&amp;CHAR(34)&amp;"solid"&amp;CHAR(34)&amp;": {"&amp;CHAR(34)&amp;"color"&amp;CHAR(34)&amp;":"&amp;CHAR(34)&amp;I130&amp;CHAR(34)&amp;"}}",IF(A130="numeric",$I130,IF(I130=TRUE,LOWER(I130),IF(I130=FALSE,LOWER(I130),CHAR(34)&amp;I130&amp;CHAR(34)))))))</f>
        <v>true</v>
      </c>
      <c r="K130" t="str">
        <f t="shared" ref="K130" si="29">IF(J134="",IF(J130="",H130&amp;": [ {",H130&amp;":"&amp;J130),IF(J130="",H130&amp;": [ {",H130&amp;":"&amp;J130&amp;","))</f>
        <v>"ShowProcessCability":true,</v>
      </c>
      <c r="P130" t="s">
        <v>52</v>
      </c>
    </row>
    <row r="131" spans="1:16" x14ac:dyDescent="0.3">
      <c r="A131" s="46"/>
      <c r="B131" s="62"/>
      <c r="C131" s="25"/>
      <c r="D131" s="56" t="s">
        <v>598</v>
      </c>
      <c r="E131" s="5" t="s">
        <v>597</v>
      </c>
      <c r="F131" s="5" t="s">
        <v>52</v>
      </c>
      <c r="G131" s="5" t="s">
        <v>598</v>
      </c>
      <c r="H131" t="str">
        <f t="shared" ref="H131" si="30">IF(ISBLANK(H130),IF(ISBLANK(E131),CHAR(34)&amp;C131&amp;CHAR(34),CHAR(34)&amp;E131&amp;CHAR(34)),IF(ISBLANK(E131),"}],"&amp;CHAR(34)&amp;C131&amp;CHAR(34),CHAR(34)&amp;E131&amp;CHAR(34)))</f>
        <v>"ShowDefectsperMillion"</v>
      </c>
      <c r="I131" s="13" t="b">
        <f>VLOOKUP($F131,ValidationRules!$A$2:$B$3,2,0)</f>
        <v>1</v>
      </c>
      <c r="J131" t="str">
        <f t="shared" ref="J131" si="31">IF(ISBLANK(I131), IF(ISBLANK(F131),"",IF(LEFT(F131,1)="#","{"&amp;CHAR(34)&amp;"solid"&amp;CHAR(34)&amp;": {"&amp;CHAR(34)&amp;"color"&amp;CHAR(34)&amp;":"&amp;CHAR(34)&amp;F131&amp;CHAR(34)&amp;"}}",IF(A131="numeric",$F131,IF(F131=TRUE,LOWER(F131),IF(F131=FALSE,LOWER(F131),CHAR(34)&amp;F131&amp;CHAR(34)))))),IF(ISBLANK(I131),"",IF(LEFT(I131,1)="#","{"&amp;CHAR(34)&amp;"solid"&amp;CHAR(34)&amp;": {"&amp;CHAR(34)&amp;"color"&amp;CHAR(34)&amp;":"&amp;CHAR(34)&amp;I131&amp;CHAR(34)&amp;"}}",IF(A131="numeric",$I131,IF(I131=TRUE,LOWER(I131),IF(I131=FALSE,LOWER(I131),CHAR(34)&amp;I131&amp;CHAR(34)))))))</f>
        <v>true</v>
      </c>
      <c r="K131" t="str">
        <f t="shared" ref="K131" si="32">IF(J135="",IF(J131="",H131&amp;": [ {",H131&amp;":"&amp;J131),IF(J131="",H131&amp;": [ {",H131&amp;":"&amp;J131&amp;","))</f>
        <v>"ShowDefectsperMillion":true,</v>
      </c>
      <c r="P131" t="s">
        <v>52</v>
      </c>
    </row>
    <row r="132" spans="1:16" x14ac:dyDescent="0.3">
      <c r="A132" s="46"/>
      <c r="B132" s="62"/>
      <c r="C132" s="25"/>
      <c r="D132" s="55" t="s">
        <v>373</v>
      </c>
      <c r="E132" s="38" t="s">
        <v>374</v>
      </c>
      <c r="F132" s="38" t="s">
        <v>41</v>
      </c>
      <c r="G132" s="38" t="s">
        <v>375</v>
      </c>
      <c r="H132" t="str">
        <f>IF(ISBLANK(H126),IF(ISBLANK(E132),CHAR(34)&amp;C132&amp;CHAR(34),CHAR(34)&amp;E132&amp;CHAR(34)),IF(ISBLANK(E132),"}],"&amp;CHAR(34)&amp;C132&amp;CHAR(34),CHAR(34)&amp;E132&amp;CHAR(34)))</f>
        <v>"dashed"</v>
      </c>
      <c r="I132" s="13" t="b">
        <f>VLOOKUP($F132,ValidationRules!$A$2:$B$3,2,0)</f>
        <v>0</v>
      </c>
      <c r="J132" t="str">
        <f t="shared" si="16"/>
        <v>false</v>
      </c>
      <c r="K132" t="str">
        <f t="shared" si="12"/>
        <v>"dashed":false,</v>
      </c>
      <c r="P132" t="s">
        <v>41</v>
      </c>
    </row>
    <row r="133" spans="1:16" x14ac:dyDescent="0.3">
      <c r="A133" s="46"/>
      <c r="B133" s="62"/>
      <c r="C133" s="29"/>
      <c r="D133" s="56" t="s">
        <v>178</v>
      </c>
      <c r="E133" s="5" t="s">
        <v>179</v>
      </c>
      <c r="F133" s="5" t="s">
        <v>180</v>
      </c>
      <c r="G133" s="5" t="s">
        <v>376</v>
      </c>
      <c r="H133" t="str">
        <f t="shared" si="15"/>
        <v>"thickness"</v>
      </c>
      <c r="I133" s="13">
        <f>VLOOKUP($F133,ValidationRules!$AS$2:$AT$4,2,0)</f>
        <v>3</v>
      </c>
      <c r="J133" t="str">
        <f t="shared" si="16"/>
        <v>"3"</v>
      </c>
      <c r="K133" t="str">
        <f t="shared" si="12"/>
        <v>"thickness":"3",</v>
      </c>
      <c r="P133" t="s">
        <v>180</v>
      </c>
    </row>
    <row r="134" spans="1:16" x14ac:dyDescent="0.3">
      <c r="A134" s="46"/>
      <c r="B134" s="62"/>
      <c r="C134" s="25"/>
      <c r="D134" s="55" t="s">
        <v>224</v>
      </c>
      <c r="E134" s="38" t="s">
        <v>225</v>
      </c>
      <c r="F134" s="38" t="s">
        <v>226</v>
      </c>
      <c r="G134" s="38" t="s">
        <v>377</v>
      </c>
      <c r="H134" t="str">
        <f t="shared" si="15"/>
        <v>"type"</v>
      </c>
      <c r="I134" s="13" t="str">
        <f>VLOOKUP($F134,ValidationRules!$AV$2:$AW$3,2,0)</f>
        <v>step-after</v>
      </c>
      <c r="J134" t="str">
        <f t="shared" si="16"/>
        <v>"step-after"</v>
      </c>
      <c r="K134" t="str">
        <f t="shared" si="12"/>
        <v>"type":"step-after",</v>
      </c>
      <c r="P134" t="s">
        <v>226</v>
      </c>
    </row>
    <row r="135" spans="1:16" x14ac:dyDescent="0.3">
      <c r="A135" s="46"/>
      <c r="B135" s="62"/>
      <c r="C135" s="29"/>
      <c r="D135" s="56" t="s">
        <v>182</v>
      </c>
      <c r="E135" s="5" t="s">
        <v>183</v>
      </c>
      <c r="F135" s="5" t="s">
        <v>378</v>
      </c>
      <c r="G135" s="5" t="s">
        <v>379</v>
      </c>
      <c r="H135" t="str">
        <f t="shared" si="15"/>
        <v>"colour"</v>
      </c>
      <c r="J135" t="str">
        <f t="shared" ref="J135" si="33">IF(ISBLANK(I135), IF(ISBLANK(F135),"",IF(LEFT(F135,1)="#","{"&amp;CHAR(34)&amp;"solid"&amp;CHAR(34)&amp;": {"&amp;CHAR(34)&amp;"color"&amp;CHAR(34)&amp;":"&amp;CHAR(34)&amp;F135&amp;CHAR(34)&amp;"}}",IF(A138="numeric",$F135,IF(F135=TRUE,LOWER(F135),IF(F135=FALSE,LOWER(F135),CHAR(34)&amp;F135&amp;CHAR(34)))))),IF(ISBLANK(I135),"",IF(LEFT(I135,1)="#","{"&amp;CHAR(34)&amp;"solid"&amp;CHAR(34)&amp;": {"&amp;CHAR(34)&amp;"color"&amp;CHAR(34)&amp;":"&amp;CHAR(34)&amp;I135&amp;CHAR(34)&amp;"}}",IF(A138="numeric",$I135,IF(I135=TRUE,LOWER(I135),IF(I135=FALSE,LOWER(I135),CHAR(34)&amp;I135&amp;CHAR(34)))))))</f>
        <v>{"solid": {"color":"#B2C3E4"}}</v>
      </c>
      <c r="K135" t="str">
        <f t="shared" si="12"/>
        <v>"colour":{"solid": {"color":"#B2C3E4"}},</v>
      </c>
      <c r="P135" t="s">
        <v>378</v>
      </c>
    </row>
    <row r="136" spans="1:16" x14ac:dyDescent="0.3">
      <c r="A136" s="46"/>
      <c r="B136" s="62"/>
      <c r="C136" s="25"/>
      <c r="D136" s="55" t="s">
        <v>380</v>
      </c>
      <c r="E136" s="38" t="s">
        <v>381</v>
      </c>
      <c r="F136" s="38" t="s">
        <v>41</v>
      </c>
      <c r="G136" s="38" t="s">
        <v>382</v>
      </c>
      <c r="H136" t="str">
        <f t="shared" si="15"/>
        <v>"displaylabel"</v>
      </c>
      <c r="I136" s="13" t="b">
        <f>VLOOKUP($F136,ValidationRules!$A$2:$B$3,2,0)</f>
        <v>0</v>
      </c>
      <c r="J136" t="str">
        <f t="shared" ref="J136:J138" si="34">IF(ISBLANK(I136), IF(ISBLANK(F136),"",IF(LEFT(F136,1)="#","{"&amp;CHAR(34)&amp;"solid"&amp;CHAR(34)&amp;": {"&amp;CHAR(34)&amp;"color"&amp;CHAR(34)&amp;":"&amp;CHAR(34)&amp;F136&amp;CHAR(34)&amp;"}}",IF(A136="numeric",$F136,IF(F136=TRUE,LOWER(F136),IF(F136=FALSE,LOWER(F136),CHAR(34)&amp;F136&amp;CHAR(34)))))),IF(ISBLANK(I136),"",IF(LEFT(I136,1)="#","{"&amp;CHAR(34)&amp;"solid"&amp;CHAR(34)&amp;": {"&amp;CHAR(34)&amp;"color"&amp;CHAR(34)&amp;":"&amp;CHAR(34)&amp;I136&amp;CHAR(34)&amp;"}}",IF(A136="numeric",$I136,IF(I136=TRUE,LOWER(I136),IF(I136=FALSE,LOWER(I136),CHAR(34)&amp;I136&amp;CHAR(34)))))))</f>
        <v>false</v>
      </c>
      <c r="K136" t="str">
        <f t="shared" si="12"/>
        <v>"displaylabel":false,</v>
      </c>
      <c r="P136" t="s">
        <v>41</v>
      </c>
    </row>
    <row r="137" spans="1:16" x14ac:dyDescent="0.3">
      <c r="A137" s="46"/>
      <c r="B137" s="62"/>
      <c r="C137" s="29"/>
      <c r="D137" s="56" t="s">
        <v>383</v>
      </c>
      <c r="E137" s="5" t="s">
        <v>384</v>
      </c>
      <c r="F137" s="5" t="s">
        <v>385</v>
      </c>
      <c r="G137" s="5" t="s">
        <v>386</v>
      </c>
      <c r="H137" t="str">
        <f t="shared" si="15"/>
        <v>"usltext"</v>
      </c>
      <c r="J137" t="str">
        <f t="shared" si="34"/>
        <v>"USL"</v>
      </c>
      <c r="K137" t="str">
        <f t="shared" si="12"/>
        <v>"usltext":"USL",</v>
      </c>
      <c r="P137" t="s">
        <v>385</v>
      </c>
    </row>
    <row r="138" spans="1:16" x14ac:dyDescent="0.3">
      <c r="A138" s="46"/>
      <c r="B138" s="62"/>
      <c r="C138" s="25"/>
      <c r="D138" s="55" t="s">
        <v>387</v>
      </c>
      <c r="E138" s="38" t="s">
        <v>388</v>
      </c>
      <c r="F138" s="38" t="s">
        <v>389</v>
      </c>
      <c r="G138" s="38" t="s">
        <v>390</v>
      </c>
      <c r="H138" t="str">
        <f t="shared" si="15"/>
        <v>"lsltext"</v>
      </c>
      <c r="J138" t="str">
        <f t="shared" si="34"/>
        <v>"LSL"</v>
      </c>
      <c r="K138" t="str">
        <f t="shared" si="12"/>
        <v>"lsltext":"LSL",</v>
      </c>
      <c r="P138" t="s">
        <v>389</v>
      </c>
    </row>
    <row r="139" spans="1:16" x14ac:dyDescent="0.3">
      <c r="A139" s="46"/>
      <c r="B139" s="62"/>
      <c r="C139" s="29"/>
      <c r="D139" s="56" t="s">
        <v>391</v>
      </c>
      <c r="E139" s="5" t="s">
        <v>255</v>
      </c>
      <c r="F139" s="5" t="s">
        <v>392</v>
      </c>
      <c r="G139" s="5" t="s">
        <v>393</v>
      </c>
      <c r="H139" t="str">
        <f t="shared" si="15"/>
        <v>"fontColour"</v>
      </c>
      <c r="J139" t="str">
        <f t="shared" ref="J139:J140" si="35">IF(ISBLANK(I139), IF(ISBLANK(F139),"",IF(LEFT(F139,1)="#","{"&amp;CHAR(34)&amp;"solid"&amp;CHAR(34)&amp;": {"&amp;CHAR(34)&amp;"color"&amp;CHAR(34)&amp;":"&amp;CHAR(34)&amp;F139&amp;CHAR(34)&amp;"}}",IF(A142="numeric",$F139,IF(F139=TRUE,LOWER(F139),IF(F139=FALSE,LOWER(F139),CHAR(34)&amp;F139&amp;CHAR(34)))))),IF(ISBLANK(I139),"",IF(LEFT(I139,1)="#","{"&amp;CHAR(34)&amp;"solid"&amp;CHAR(34)&amp;": {"&amp;CHAR(34)&amp;"color"&amp;CHAR(34)&amp;":"&amp;CHAR(34)&amp;I139&amp;CHAR(34)&amp;"}}",IF(A142="numeric",$I139,IF(I139=TRUE,LOWER(I139),IF(I139=FALSE,LOWER(I139),CHAR(34)&amp;I139&amp;CHAR(34)))))))</f>
        <v>{"solid": {"color":"#ffffff"}}</v>
      </c>
      <c r="K139" t="str">
        <f t="shared" si="12"/>
        <v>"fontColour":{"solid": {"color":"#ffffff"}},</v>
      </c>
      <c r="P139" t="s">
        <v>392</v>
      </c>
    </row>
    <row r="140" spans="1:16" x14ac:dyDescent="0.3">
      <c r="A140" s="46"/>
      <c r="B140" s="62"/>
      <c r="C140" s="25"/>
      <c r="D140" s="55" t="s">
        <v>394</v>
      </c>
      <c r="E140" s="38" t="s">
        <v>258</v>
      </c>
      <c r="F140" s="38" t="s">
        <v>378</v>
      </c>
      <c r="G140" s="38" t="s">
        <v>395</v>
      </c>
      <c r="H140" t="str">
        <f t="shared" si="15"/>
        <v>"backgroundColour"</v>
      </c>
      <c r="J140" t="str">
        <f t="shared" si="35"/>
        <v>{"solid": {"color":"#B2C3E4"}}</v>
      </c>
      <c r="K140" t="str">
        <f t="shared" si="12"/>
        <v>"backgroundColour":{"solid": {"color":"#B2C3E4"}},</v>
      </c>
      <c r="P140" t="s">
        <v>378</v>
      </c>
    </row>
    <row r="141" spans="1:16" x14ac:dyDescent="0.3">
      <c r="A141" s="46"/>
      <c r="B141" s="62"/>
      <c r="C141" s="29"/>
      <c r="D141" s="56" t="s">
        <v>396</v>
      </c>
      <c r="E141" s="5" t="s">
        <v>262</v>
      </c>
      <c r="F141" s="5" t="s">
        <v>93</v>
      </c>
      <c r="G141" s="5" t="s">
        <v>397</v>
      </c>
      <c r="H141" t="str">
        <f t="shared" si="15"/>
        <v>"fontSize"</v>
      </c>
      <c r="J141" t="str">
        <f t="shared" ref="J141" si="36">IF(ISBLANK(I141), IF(ISBLANK(F141),"",IF(LEFT(F141,1)="#","{"&amp;CHAR(34)&amp;"solid"&amp;CHAR(34)&amp;": {"&amp;CHAR(34)&amp;"color"&amp;CHAR(34)&amp;":"&amp;CHAR(34)&amp;F141&amp;CHAR(34)&amp;"}}",IF(A141="numeric",$F141,IF(F141=TRUE,LOWER(F141),IF(F141=FALSE,LOWER(F141),CHAR(34)&amp;F141&amp;CHAR(34)))))),IF(ISBLANK(I141),"",IF(LEFT(I141,1)="#","{"&amp;CHAR(34)&amp;"solid"&amp;CHAR(34)&amp;": {"&amp;CHAR(34)&amp;"color"&amp;CHAR(34)&amp;":"&amp;CHAR(34)&amp;I141&amp;CHAR(34)&amp;"}}",IF(A141="numeric",$I141,IF(I141=TRUE,LOWER(I141),IF(I141=FALSE,LOWER(I141),CHAR(34)&amp;I141&amp;CHAR(34)))))))</f>
        <v>"x-small"</v>
      </c>
      <c r="K141" t="str">
        <f t="shared" si="12"/>
        <v>"fontSize":"x-small",</v>
      </c>
      <c r="P141" t="s">
        <v>93</v>
      </c>
    </row>
    <row r="142" spans="1:16" x14ac:dyDescent="0.3">
      <c r="A142" s="46"/>
      <c r="B142" s="63"/>
      <c r="C142" s="25"/>
      <c r="D142" s="55" t="s">
        <v>398</v>
      </c>
      <c r="E142" s="38" t="s">
        <v>399</v>
      </c>
      <c r="F142" s="38" t="s">
        <v>41</v>
      </c>
      <c r="G142" s="38" t="s">
        <v>400</v>
      </c>
      <c r="H142" t="str">
        <f t="shared" si="15"/>
        <v>"highlight"</v>
      </c>
      <c r="I142" s="13" t="b">
        <f>VLOOKUP($F142,ValidationRules!$A$2:$B$3,2,0)</f>
        <v>0</v>
      </c>
      <c r="J142" t="str">
        <f t="shared" ref="J142:J155" si="37">IF(ISBLANK(I142), IF(ISBLANK(F142),"",IF(LEFT(F142,1)="#","{"&amp;CHAR(34)&amp;"solid"&amp;CHAR(34)&amp;": {"&amp;CHAR(34)&amp;"color"&amp;CHAR(34)&amp;":"&amp;CHAR(34)&amp;F142&amp;CHAR(34)&amp;"}}",IF(A142="numeric",$F142,IF(F142=TRUE,LOWER(F142),IF(F142=FALSE,LOWER(F142),CHAR(34)&amp;F142&amp;CHAR(34)))))),IF(ISBLANK(I142),"",IF(LEFT(I142,1)="#","{"&amp;CHAR(34)&amp;"solid"&amp;CHAR(34)&amp;": {"&amp;CHAR(34)&amp;"color"&amp;CHAR(34)&amp;":"&amp;CHAR(34)&amp;I142&amp;CHAR(34)&amp;"}}",IF(A142="numeric",$I142,IF(I142=TRUE,LOWER(I142),IF(I142=FALSE,LOWER(I142),CHAR(34)&amp;I142&amp;CHAR(34)))))))</f>
        <v>false</v>
      </c>
      <c r="K142" t="str">
        <f t="shared" si="12"/>
        <v>"highlight":false</v>
      </c>
      <c r="P142" t="s">
        <v>41</v>
      </c>
    </row>
    <row r="143" spans="1:16" x14ac:dyDescent="0.3">
      <c r="A143" s="46"/>
      <c r="B143" s="61" t="s">
        <v>401</v>
      </c>
      <c r="C143" s="10" t="s">
        <v>402</v>
      </c>
      <c r="D143" s="5"/>
      <c r="E143" s="28"/>
      <c r="F143" s="5"/>
      <c r="G143" s="5"/>
      <c r="H143" t="str">
        <f t="shared" si="15"/>
        <v>}],"tableviewsettings"</v>
      </c>
      <c r="J143" t="str">
        <f t="shared" si="37"/>
        <v/>
      </c>
      <c r="K143" t="str">
        <f>IF(J144="",IF(J143="",H143&amp;": [ {",H143&amp;":"&amp;J143),IF(J143="",H143&amp;": [ {",H143&amp;":"&amp;J143&amp;","))</f>
        <v>}],"tableviewsettings": [ {</v>
      </c>
    </row>
    <row r="144" spans="1:16" x14ac:dyDescent="0.3">
      <c r="A144" s="46"/>
      <c r="B144" s="62"/>
      <c r="C144" s="25"/>
      <c r="D144" s="5" t="s">
        <v>403</v>
      </c>
      <c r="E144" s="5" t="s">
        <v>404</v>
      </c>
      <c r="F144" s="5" t="s">
        <v>52</v>
      </c>
      <c r="G144" s="5" t="s">
        <v>405</v>
      </c>
      <c r="H144" t="str">
        <f>IF(ISBLANK(#REF!),IF(ISBLANK(E144),CHAR(34)&amp;C144&amp;CHAR(34),CHAR(34)&amp;E144&amp;CHAR(34)),IF(ISBLANK(E144),"}],"&amp;CHAR(34)&amp;C144&amp;CHAR(34),CHAR(34)&amp;E144&amp;CHAR(34)))</f>
        <v>"spconly"</v>
      </c>
      <c r="I144" s="13" t="b">
        <f>VLOOKUP($F144,ValidationRules!$A$2:$B$3,2,0)</f>
        <v>1</v>
      </c>
      <c r="J144" t="str">
        <f t="shared" si="37"/>
        <v>true</v>
      </c>
      <c r="K144" t="str">
        <f t="shared" si="12"/>
        <v>"spconly":true,</v>
      </c>
      <c r="P144" t="s">
        <v>52</v>
      </c>
    </row>
    <row r="145" spans="1:16" x14ac:dyDescent="0.3">
      <c r="A145" s="46"/>
      <c r="B145" s="62"/>
      <c r="C145" s="29"/>
      <c r="D145" s="38" t="s">
        <v>406</v>
      </c>
      <c r="E145" s="38" t="s">
        <v>407</v>
      </c>
      <c r="F145" s="38" t="s">
        <v>52</v>
      </c>
      <c r="G145" s="38" t="s">
        <v>408</v>
      </c>
      <c r="H145" t="str">
        <f>IF(ISBLANK(#REF!),IF(ISBLANK(E145),CHAR(34)&amp;C145&amp;CHAR(34),CHAR(34)&amp;E145&amp;CHAR(34)),IF(ISBLANK(E145),"}],"&amp;CHAR(34)&amp;C145&amp;CHAR(34),CHAR(34)&amp;E145&amp;CHAR(34)))</f>
        <v>"showtitle"</v>
      </c>
      <c r="I145" s="13" t="b">
        <f>VLOOKUP($F145,ValidationRules!$A$2:$B$3,2,0)</f>
        <v>1</v>
      </c>
      <c r="J145" t="str">
        <f t="shared" si="37"/>
        <v>true</v>
      </c>
      <c r="K145" t="str">
        <f t="shared" si="12"/>
        <v>"showtitle":true,</v>
      </c>
      <c r="P145" t="s">
        <v>52</v>
      </c>
    </row>
    <row r="146" spans="1:16" x14ac:dyDescent="0.3">
      <c r="A146" s="46"/>
      <c r="B146" s="62"/>
      <c r="C146" s="27"/>
      <c r="D146" s="5" t="s">
        <v>409</v>
      </c>
      <c r="E146" s="5" t="s">
        <v>410</v>
      </c>
      <c r="F146" s="5" t="s">
        <v>52</v>
      </c>
      <c r="G146" s="5" t="s">
        <v>411</v>
      </c>
      <c r="H146" t="str">
        <f>IF(ISBLANK(#REF!),IF(ISBLANK(E146),CHAR(34)&amp;C146&amp;CHAR(34),CHAR(34)&amp;E146&amp;CHAR(34)),IF(ISBLANK(E146),"}],"&amp;CHAR(34)&amp;C146&amp;CHAR(34),CHAR(34)&amp;E146&amp;CHAR(34)))</f>
        <v>"show_date"</v>
      </c>
      <c r="I146" s="13" t="b">
        <f>VLOOKUP($F146,ValidationRules!$A$2:$B$3,2,0)</f>
        <v>1</v>
      </c>
      <c r="J146" t="str">
        <f t="shared" si="37"/>
        <v>true</v>
      </c>
      <c r="K146" t="str">
        <f t="shared" ref="K146:K155" si="38">IF(J147="",IF(J146="",H146&amp;": [ {",H146&amp;":"&amp;J146),IF(J146="",H146&amp;": [ {",H146&amp;":"&amp;J146&amp;","))</f>
        <v>"show_date":true,</v>
      </c>
      <c r="P146" t="s">
        <v>52</v>
      </c>
    </row>
    <row r="147" spans="1:16" x14ac:dyDescent="0.3">
      <c r="A147" s="46"/>
      <c r="B147" s="62"/>
      <c r="C147" s="30"/>
      <c r="D147" s="38" t="s">
        <v>412</v>
      </c>
      <c r="E147" s="38" t="s">
        <v>413</v>
      </c>
      <c r="F147" s="38" t="s">
        <v>52</v>
      </c>
      <c r="G147" s="38" t="s">
        <v>414</v>
      </c>
      <c r="H147" t="str">
        <f>IF(ISBLANK(#REF!),IF(ISBLANK(E147),CHAR(34)&amp;C147&amp;CHAR(34),CHAR(34)&amp;E147&amp;CHAR(34)),IF(ISBLANK(E147),"}],"&amp;CHAR(34)&amp;C147&amp;CHAR(34),CHAR(34)&amp;E147&amp;CHAR(34)))</f>
        <v>"show_speccause"</v>
      </c>
      <c r="I147" s="13" t="b">
        <f>VLOOKUP($F147,ValidationRules!$A$2:$B$3,2,0)</f>
        <v>1</v>
      </c>
      <c r="J147" t="str">
        <f t="shared" si="37"/>
        <v>true</v>
      </c>
      <c r="K147" t="str">
        <f t="shared" si="38"/>
        <v>"show_speccause":true,</v>
      </c>
      <c r="P147" t="s">
        <v>52</v>
      </c>
    </row>
    <row r="148" spans="1:16" x14ac:dyDescent="0.3">
      <c r="A148" s="46"/>
      <c r="B148" s="62"/>
      <c r="C148" s="27"/>
      <c r="D148" s="5" t="s">
        <v>415</v>
      </c>
      <c r="E148" s="5" t="s">
        <v>416</v>
      </c>
      <c r="F148" s="5" t="s">
        <v>41</v>
      </c>
      <c r="G148" s="5" t="s">
        <v>417</v>
      </c>
      <c r="H148" t="str">
        <f>IF(ISBLANK(#REF!),IF(ISBLANK(E148),CHAR(34)&amp;C148&amp;CHAR(34),CHAR(34)&amp;E148&amp;CHAR(34)),IF(ISBLANK(E148),"}],"&amp;CHAR(34)&amp;C148&amp;CHAR(34),CHAR(34)&amp;E148&amp;CHAR(34)))</f>
        <v>"show_mdc"</v>
      </c>
      <c r="I148" s="13" t="b">
        <f>VLOOKUP($F148,ValidationRules!$A$2:$B$3,2,0)</f>
        <v>0</v>
      </c>
      <c r="J148" t="str">
        <f t="shared" si="37"/>
        <v>false</v>
      </c>
      <c r="K148" t="str">
        <f t="shared" si="38"/>
        <v>"show_mdc":false,</v>
      </c>
      <c r="P148" t="s">
        <v>41</v>
      </c>
    </row>
    <row r="149" spans="1:16" x14ac:dyDescent="0.3">
      <c r="A149" s="46"/>
      <c r="B149" s="62"/>
      <c r="C149" s="30"/>
      <c r="D149" s="38" t="s">
        <v>418</v>
      </c>
      <c r="E149" s="38" t="s">
        <v>419</v>
      </c>
      <c r="F149" s="38" t="s">
        <v>52</v>
      </c>
      <c r="G149" s="38" t="s">
        <v>420</v>
      </c>
      <c r="H149" t="str">
        <f>IF(ISBLANK(#REF!),IF(ISBLANK(E149),CHAR(34)&amp;C149&amp;CHAR(34),CHAR(34)&amp;E149&amp;CHAR(34)),IF(ISBLANK(E149),"}],"&amp;CHAR(34)&amp;C149&amp;CHAR(34),CHAR(34)&amp;E149&amp;CHAR(34)))</f>
        <v>"show_annotation"</v>
      </c>
      <c r="I149" s="13" t="b">
        <f>VLOOKUP($F149,ValidationRules!$A$2:$B$3,2,0)</f>
        <v>1</v>
      </c>
      <c r="J149" t="str">
        <f t="shared" si="37"/>
        <v>true</v>
      </c>
      <c r="K149" t="str">
        <f t="shared" si="38"/>
        <v>"show_annotation":true,</v>
      </c>
      <c r="P149" t="s">
        <v>52</v>
      </c>
    </row>
    <row r="150" spans="1:16" x14ac:dyDescent="0.3">
      <c r="A150" s="46"/>
      <c r="B150" s="62"/>
      <c r="C150" s="27"/>
      <c r="D150" s="5" t="s">
        <v>421</v>
      </c>
      <c r="E150" s="5" t="s">
        <v>422</v>
      </c>
      <c r="F150" s="5" t="s">
        <v>52</v>
      </c>
      <c r="G150" s="5" t="s">
        <v>423</v>
      </c>
      <c r="H150" t="str">
        <f>IF(ISBLANK(#REF!),IF(ISBLANK(E150),CHAR(34)&amp;C150&amp;CHAR(34),CHAR(34)&amp;E150&amp;CHAR(34)),IF(ISBLANK(E150),"}],"&amp;CHAR(34)&amp;C150&amp;CHAR(34),CHAR(34)&amp;E150&amp;CHAR(34)))</f>
        <v>"show_latestvalue"</v>
      </c>
      <c r="I150" s="13" t="b">
        <f>VLOOKUP($F150,ValidationRules!$A$2:$B$3,2,0)</f>
        <v>1</v>
      </c>
      <c r="J150" t="str">
        <f t="shared" si="37"/>
        <v>true</v>
      </c>
      <c r="K150" t="str">
        <f>IF(J154="",IF(J150="",H150&amp;": [ {",H150&amp;":"&amp;J150),IF(J150="",H150&amp;": [ {",H150&amp;":"&amp;J150&amp;","))</f>
        <v>"show_latestvalue":true,</v>
      </c>
      <c r="P150" t="s">
        <v>52</v>
      </c>
    </row>
    <row r="151" spans="1:16" x14ac:dyDescent="0.3">
      <c r="A151" s="46"/>
      <c r="B151" s="62"/>
      <c r="C151" s="30"/>
      <c r="D151" s="38" t="s">
        <v>424</v>
      </c>
      <c r="E151" s="38" t="s">
        <v>425</v>
      </c>
      <c r="F151" s="38" t="s">
        <v>52</v>
      </c>
      <c r="G151" s="38" t="s">
        <v>426</v>
      </c>
      <c r="H151" t="str">
        <f>IF(ISBLANK(#REF!),IF(ISBLANK(E151),CHAR(34)&amp;C151&amp;CHAR(34),CHAR(34)&amp;E151&amp;CHAR(34)),IF(ISBLANK(E151),"}],"&amp;CHAR(34)&amp;C151&amp;CHAR(34),CHAR(34)&amp;E151&amp;CHAR(34)))</f>
        <v>"show_centerbaseline"</v>
      </c>
      <c r="I151" s="13" t="b">
        <f>VLOOKUP($F151,ValidationRules!$A$2:$B$3,2,0)</f>
        <v>1</v>
      </c>
      <c r="J151" t="str">
        <f t="shared" ref="J151" si="39">IF(ISBLANK(I151), IF(ISBLANK(F151),"",IF(LEFT(F151,1)="#","{"&amp;CHAR(34)&amp;"solid"&amp;CHAR(34)&amp;": {"&amp;CHAR(34)&amp;"color"&amp;CHAR(34)&amp;":"&amp;CHAR(34)&amp;F151&amp;CHAR(34)&amp;"}}",IF(A151="numeric",$F151,IF(F151=TRUE,LOWER(F151),IF(F151=FALSE,LOWER(F151),CHAR(34)&amp;F151&amp;CHAR(34)))))),IF(ISBLANK(I151),"",IF(LEFT(I151,1)="#","{"&amp;CHAR(34)&amp;"solid"&amp;CHAR(34)&amp;": {"&amp;CHAR(34)&amp;"color"&amp;CHAR(34)&amp;":"&amp;CHAR(34)&amp;I151&amp;CHAR(34)&amp;"}}",IF(A151="numeric",$I151,IF(I151=TRUE,LOWER(I151),IF(I151=FALSE,LOWER(I151),CHAR(34)&amp;I151&amp;CHAR(34)))))))</f>
        <v>true</v>
      </c>
      <c r="K151" t="str">
        <f t="shared" ref="K151" si="40">IF(J152="",IF(J151="",H151&amp;": [ {",H151&amp;":"&amp;J151),IF(J151="",H151&amp;": [ {",H151&amp;":"&amp;J151&amp;","))</f>
        <v>"show_centerbaseline":true,</v>
      </c>
      <c r="P151" t="s">
        <v>52</v>
      </c>
    </row>
    <row r="152" spans="1:16" x14ac:dyDescent="0.3">
      <c r="A152" s="46"/>
      <c r="B152" s="62"/>
      <c r="C152" s="30"/>
      <c r="D152" s="5" t="s">
        <v>427</v>
      </c>
      <c r="E152" s="5" t="s">
        <v>428</v>
      </c>
      <c r="F152" s="5" t="s">
        <v>52</v>
      </c>
      <c r="G152" s="5" t="s">
        <v>429</v>
      </c>
      <c r="H152" t="str">
        <f>IF(ISBLANK(#REF!),IF(ISBLANK(E152),CHAR(34)&amp;C152&amp;CHAR(34),CHAR(34)&amp;E152&amp;CHAR(34)),IF(ISBLANK(E152),"}],"&amp;CHAR(34)&amp;C152&amp;CHAR(34),CHAR(34)&amp;E152&amp;CHAR(34)))</f>
        <v>"show_latestshiftcenterline"</v>
      </c>
      <c r="I152" s="13" t="b">
        <f>VLOOKUP($F152,ValidationRules!$A$2:$B$3,2,0)</f>
        <v>1</v>
      </c>
      <c r="J152" t="str">
        <f t="shared" ref="J152:J153" si="41">IF(ISBLANK(I152), IF(ISBLANK(F152),"",IF(LEFT(F152,1)="#","{"&amp;CHAR(34)&amp;"solid"&amp;CHAR(34)&amp;": {"&amp;CHAR(34)&amp;"color"&amp;CHAR(34)&amp;":"&amp;CHAR(34)&amp;F152&amp;CHAR(34)&amp;"}}",IF(A152="numeric",$F152,IF(F152=TRUE,LOWER(F152),IF(F152=FALSE,LOWER(F152),CHAR(34)&amp;F152&amp;CHAR(34)))))),IF(ISBLANK(I152),"",IF(LEFT(I152,1)="#","{"&amp;CHAR(34)&amp;"solid"&amp;CHAR(34)&amp;": {"&amp;CHAR(34)&amp;"color"&amp;CHAR(34)&amp;":"&amp;CHAR(34)&amp;I152&amp;CHAR(34)&amp;"}}",IF(A152="numeric",$I152,IF(I152=TRUE,LOWER(I152),IF(I152=FALSE,LOWER(I152),CHAR(34)&amp;I152&amp;CHAR(34)))))))</f>
        <v>true</v>
      </c>
      <c r="K152" t="str">
        <f t="shared" ref="K152" si="42">IF(J154="",IF(J152="",H152&amp;": [ {",H152&amp;":"&amp;J152),IF(J152="",H152&amp;": [ {",H152&amp;":"&amp;J152&amp;","))</f>
        <v>"show_latestshiftcenterline":true,</v>
      </c>
      <c r="P152" t="s">
        <v>52</v>
      </c>
    </row>
    <row r="153" spans="1:16" x14ac:dyDescent="0.3">
      <c r="A153" s="46"/>
      <c r="B153" s="62"/>
      <c r="C153" s="30"/>
      <c r="D153" s="38" t="s">
        <v>600</v>
      </c>
      <c r="E153" s="38" t="s">
        <v>602</v>
      </c>
      <c r="F153" s="38" t="s">
        <v>41</v>
      </c>
      <c r="G153" s="38" t="s">
        <v>600</v>
      </c>
      <c r="H153" t="str">
        <f>IF(ISBLANK(#REF!),IF(ISBLANK(E153),CHAR(34)&amp;C153&amp;CHAR(34),CHAR(34)&amp;E153&amp;CHAR(34)),IF(ISBLANK(E153),"}],"&amp;CHAR(34)&amp;C153&amp;CHAR(34),CHAR(34)&amp;E153&amp;CHAR(34)))</f>
        <v>"show_cpk"</v>
      </c>
      <c r="I153" s="13" t="b">
        <f>VLOOKUP($F153,ValidationRules!$A$2:$B$3,2,0)</f>
        <v>0</v>
      </c>
      <c r="J153" t="str">
        <f t="shared" si="41"/>
        <v>false</v>
      </c>
      <c r="K153" t="str">
        <f t="shared" ref="K153" si="43">IF(J154="",IF(J153="",H153&amp;": [ {",H153&amp;":"&amp;J153),IF(J153="",H153&amp;": [ {",H153&amp;":"&amp;J153&amp;","))</f>
        <v>"show_cpk":false,</v>
      </c>
      <c r="P153" t="s">
        <v>41</v>
      </c>
    </row>
    <row r="154" spans="1:16" x14ac:dyDescent="0.3">
      <c r="A154" s="46"/>
      <c r="B154" s="62"/>
      <c r="C154" s="30"/>
      <c r="D154" s="5" t="s">
        <v>601</v>
      </c>
      <c r="E154" s="5" t="s">
        <v>603</v>
      </c>
      <c r="F154" s="5" t="s">
        <v>41</v>
      </c>
      <c r="G154" s="5" t="s">
        <v>601</v>
      </c>
      <c r="H154" t="str">
        <f>IF(ISBLANK(#REF!),IF(ISBLANK(E154),CHAR(34)&amp;C154&amp;CHAR(34),CHAR(34)&amp;E154&amp;CHAR(34)),IF(ISBLANK(E154),"}],"&amp;CHAR(34)&amp;C154&amp;CHAR(34),CHAR(34)&amp;E154&amp;CHAR(34)))</f>
        <v>"show_ppk"</v>
      </c>
      <c r="I154" s="13" t="b">
        <f>VLOOKUP($F154,ValidationRules!$A$2:$B$3,2,0)</f>
        <v>0</v>
      </c>
      <c r="J154" t="str">
        <f t="shared" si="37"/>
        <v>false</v>
      </c>
      <c r="K154" t="str">
        <f t="shared" si="38"/>
        <v>"show_ppk":false,</v>
      </c>
      <c r="P154" t="s">
        <v>41</v>
      </c>
    </row>
    <row r="155" spans="1:16" x14ac:dyDescent="0.3">
      <c r="A155" s="49"/>
      <c r="B155" s="63"/>
      <c r="C155" s="27"/>
      <c r="D155" s="36" t="s">
        <v>598</v>
      </c>
      <c r="E155" s="36" t="s">
        <v>604</v>
      </c>
      <c r="F155" s="36" t="s">
        <v>41</v>
      </c>
      <c r="G155" s="36" t="s">
        <v>598</v>
      </c>
      <c r="H155" t="str">
        <f>IF(ISBLANK(#REF!),IF(ISBLANK(E155),CHAR(34)&amp;C155&amp;CHAR(34),CHAR(34)&amp;E155&amp;CHAR(34)),IF(ISBLANK(E155),"}],"&amp;CHAR(34)&amp;C155&amp;CHAR(34),CHAR(34)&amp;E155&amp;CHAR(34)))</f>
        <v>"show_dpm"</v>
      </c>
      <c r="I155" s="13" t="b">
        <f>VLOOKUP($F155,ValidationRules!$A$2:$B$3,2,0)</f>
        <v>0</v>
      </c>
      <c r="J155" t="str">
        <f t="shared" si="37"/>
        <v>false</v>
      </c>
      <c r="K155" t="str">
        <f t="shared" si="38"/>
        <v>"show_dpm":false</v>
      </c>
      <c r="P155" t="s">
        <v>41</v>
      </c>
    </row>
  </sheetData>
  <protectedRanges>
    <protectedRange sqref="F136 F141:F142 F127:F134 F144:F155 F6:F125" name="Range1"/>
  </protectedRanges>
  <mergeCells count="16">
    <mergeCell ref="B56:B69"/>
    <mergeCell ref="B5:B15"/>
    <mergeCell ref="B16:B21"/>
    <mergeCell ref="B22:B48"/>
    <mergeCell ref="B49:B52"/>
    <mergeCell ref="B53:B55"/>
    <mergeCell ref="B110:B119"/>
    <mergeCell ref="B120:B125"/>
    <mergeCell ref="B126:B142"/>
    <mergeCell ref="B143:B155"/>
    <mergeCell ref="B70:B72"/>
    <mergeCell ref="B73:B75"/>
    <mergeCell ref="B76:B82"/>
    <mergeCell ref="B83:B84"/>
    <mergeCell ref="B85:B100"/>
    <mergeCell ref="B101:B106"/>
  </mergeCells>
  <phoneticPr fontId="8" type="noConversion"/>
  <conditionalFormatting sqref="F8:F155">
    <cfRule type="expression" dxfId="0" priority="1">
      <formula>F8&lt;&gt;P8</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0">
        <x14:dataValidation type="list" allowBlank="1" showInputMessage="1" showErrorMessage="1" xr:uid="{2BA44DB4-853B-489D-B4C2-B051910B735C}">
          <x14:formula1>
            <xm:f>ValidationRules!$D$2:$D$13</xm:f>
          </x14:formula1>
          <xm:sqref>F8</xm:sqref>
        </x14:dataValidation>
        <x14:dataValidation type="list" allowBlank="1" showInputMessage="1" showErrorMessage="1" xr:uid="{7A704059-13B9-4665-B2C8-EC015ED44D2F}">
          <x14:formula1>
            <xm:f>ValidationRules!$I$2:$I$4</xm:f>
          </x14:formula1>
          <xm:sqref>F13</xm:sqref>
        </x14:dataValidation>
        <x14:dataValidation type="list" allowBlank="1" showInputMessage="1" showErrorMessage="1" xr:uid="{DC1D3CD6-F387-49A6-B5DF-65C11664E857}">
          <x14:formula1>
            <xm:f>ValidationRules!$K$2:$K$6</xm:f>
          </x14:formula1>
          <xm:sqref>F15</xm:sqref>
        </x14:dataValidation>
        <x14:dataValidation type="list" allowBlank="1" showInputMessage="1" showErrorMessage="1" xr:uid="{B54D1B84-6F3B-4D19-864F-A76BFC298A91}">
          <x14:formula1>
            <xm:f>ValidationRules!$M$2:$M$4</xm:f>
          </x14:formula1>
          <xm:sqref>F18</xm:sqref>
        </x14:dataValidation>
        <x14:dataValidation type="list" allowBlank="1" showInputMessage="1" showErrorMessage="1" xr:uid="{77B2364D-F997-465E-9538-D7CA6CDF5C8F}">
          <x14:formula1>
            <xm:f>ValidationRules!$P$2:$P$3</xm:f>
          </x14:formula1>
          <xm:sqref>F19</xm:sqref>
        </x14:dataValidation>
        <x14:dataValidation type="list" allowBlank="1" showInputMessage="1" showErrorMessage="1" xr:uid="{86D09B09-1D2B-44AD-B2F6-7FBBA09BEC0D}">
          <x14:formula1>
            <xm:f>ValidationRules!$S$2:$S$7</xm:f>
          </x14:formula1>
          <xm:sqref>F20</xm:sqref>
        </x14:dataValidation>
        <x14:dataValidation type="list" allowBlank="1" showInputMessage="1" showErrorMessage="1" xr:uid="{B696349D-1A75-4067-872F-C3B10308BC32}">
          <x14:formula1>
            <xm:f>ValidationRules!$U$2:$U$18</xm:f>
          </x14:formula1>
          <xm:sqref>F28</xm:sqref>
        </x14:dataValidation>
        <x14:dataValidation type="list" allowBlank="1" showInputMessage="1" showErrorMessage="1" xr:uid="{53C0DC62-9BD1-4D0F-9B50-D6F6B58626DC}">
          <x14:formula1>
            <xm:f>ValidationRules!$X$2:$X$7</xm:f>
          </x14:formula1>
          <xm:sqref>F26</xm:sqref>
        </x14:dataValidation>
        <x14:dataValidation type="list" allowBlank="1" showInputMessage="1" showErrorMessage="1" xr:uid="{03691AB8-29C5-4B44-ADBC-886B37941C56}">
          <x14:formula1>
            <xm:f>ValidationRules!$Z$2:$Z$4</xm:f>
          </x14:formula1>
          <xm:sqref>F25 F38</xm:sqref>
        </x14:dataValidation>
        <x14:dataValidation type="list" allowBlank="1" showInputMessage="1" showErrorMessage="1" xr:uid="{F5648A90-299C-4F5A-B74F-CDDE1B1E52E2}">
          <x14:formula1>
            <xm:f>ValidationRules!$AC$2:$AC$3</xm:f>
          </x14:formula1>
          <xm:sqref>F29</xm:sqref>
        </x14:dataValidation>
        <x14:dataValidation type="list" allowBlank="1" showInputMessage="1" showErrorMessage="1" xr:uid="{B1568850-7ADB-462A-94B5-A0B883B88EE1}">
          <x14:formula1>
            <xm:f>ValidationRules!$AF$2:$AF$7</xm:f>
          </x14:formula1>
          <xm:sqref>F30</xm:sqref>
        </x14:dataValidation>
        <x14:dataValidation type="list" allowBlank="1" showInputMessage="1" showErrorMessage="1" xr:uid="{0B2FFD22-A086-4C25-AF3F-CD66D8BDA801}">
          <x14:formula1>
            <xm:f>ValidationRules!$AL$2:$AL$7</xm:f>
          </x14:formula1>
          <xm:sqref>F39 F118</xm:sqref>
        </x14:dataValidation>
        <x14:dataValidation type="list" allowBlank="1" showInputMessage="1" showErrorMessage="1" xr:uid="{62F3BC65-DD9C-4EF2-8387-AB6D29CFFCBC}">
          <x14:formula1>
            <xm:f>ValidationRules!$AP$2:$AP$7</xm:f>
          </x14:formula1>
          <xm:sqref>F46 F81 F141</xm:sqref>
        </x14:dataValidation>
        <x14:dataValidation type="list" allowBlank="1" showInputMessage="1" showErrorMessage="1" xr:uid="{C17B42BF-1357-4526-88D7-4AD68B5BBA44}">
          <x14:formula1>
            <xm:f>ValidationRules!$AV$2:$AV$3</xm:f>
          </x14:formula1>
          <xm:sqref>F69 F134</xm:sqref>
        </x14:dataValidation>
        <x14:dataValidation type="list" allowBlank="1" showInputMessage="1" showErrorMessage="1" xr:uid="{C0506983-FFF4-427F-9F5C-471EDEDCA686}">
          <x14:formula1>
            <xm:f>ValidationRules!$AY$2:$AY$4</xm:f>
          </x14:formula1>
          <xm:sqref>F71</xm:sqref>
        </x14:dataValidation>
        <x14:dataValidation type="list" allowBlank="1" showInputMessage="1" showErrorMessage="1" xr:uid="{B700D973-8243-4A02-9F73-B7C0DC6AE964}">
          <x14:formula1>
            <xm:f>ValidationRules!$BB$2:$BB$4</xm:f>
          </x14:formula1>
          <xm:sqref>F74</xm:sqref>
        </x14:dataValidation>
        <x14:dataValidation type="list" allowBlank="1" showInputMessage="1" showErrorMessage="1" xr:uid="{7F57A81C-57DD-42A9-A669-D50C1097168C}">
          <x14:formula1>
            <xm:f>ValidationRules!$BE$2:$BE$5</xm:f>
          </x14:formula1>
          <xm:sqref>F75</xm:sqref>
        </x14:dataValidation>
        <x14:dataValidation type="list" allowBlank="1" showInputMessage="1" showErrorMessage="1" xr:uid="{90BAE80F-C2A0-4C6D-91DE-9F2BEC68960C}">
          <x14:formula1>
            <xm:f>ValidationRules!$BK$2:$BK$4</xm:f>
          </x14:formula1>
          <xm:sqref>F103</xm:sqref>
        </x14:dataValidation>
        <x14:dataValidation type="list" allowBlank="1" showInputMessage="1" showErrorMessage="1" xr:uid="{C3A6515F-F376-4E58-B815-A2B47F128EB9}">
          <x14:formula1>
            <xm:f>ValidationRules!$BN$2:$BN$3</xm:f>
          </x14:formula1>
          <xm:sqref>F112</xm:sqref>
        </x14:dataValidation>
        <x14:dataValidation type="list" allowBlank="1" showInputMessage="1" showErrorMessage="1" xr:uid="{2BC0867F-A8C0-4DEC-BA83-5EC7FF995231}">
          <x14:formula1>
            <xm:f>ValidationRules!$BT$2:$BT$6</xm:f>
          </x14:formula1>
          <xm:sqref>F123</xm:sqref>
        </x14:dataValidation>
        <x14:dataValidation type="list" allowBlank="1" showInputMessage="1" showErrorMessage="1" xr:uid="{912046E8-775C-48BE-9747-FD53F01C520A}">
          <x14:formula1>
            <xm:f>ValidationRules!$BY$2:$BY$7</xm:f>
          </x14:formula1>
          <xm:sqref>F10</xm:sqref>
        </x14:dataValidation>
        <x14:dataValidation type="list" allowBlank="1" showInputMessage="1" showErrorMessage="1" xr:uid="{B0852109-0E34-4002-9519-1D4AAB17CE73}">
          <x14:formula1>
            <xm:f>ValidationRules!$CC$2:$CC$3</xm:f>
          </x14:formula1>
          <xm:sqref>F84 F77:F78 F98 F96 F94 F90 F88 F50 F57:F60 F23 F41 F43 F63 F66 F111 F102 F105:F109 F92 F86 F100 F11 F33 F35 F136 F142 F127:F132 F144:F155</xm:sqref>
        </x14:dataValidation>
        <x14:dataValidation type="list" allowBlank="1" showInputMessage="1" showErrorMessage="1" xr:uid="{7C57B0F8-967E-4995-AAED-471F41997FF2}">
          <x14:formula1>
            <xm:f>ValidationRules!$A$2:$A$3</xm:f>
          </x14:formula1>
          <xm:sqref>F14</xm:sqref>
        </x14:dataValidation>
        <x14:dataValidation type="list" allowBlank="1" showInputMessage="1" showErrorMessage="1" xr:uid="{E6EC33CA-9253-4BB0-A3B0-7A5720D404CE}">
          <x14:formula1>
            <xm:f>ValidationRules!$AS$2:$AS$4</xm:f>
          </x14:formula1>
          <xm:sqref>F54 F121 F61 F64 F67 F99 F113 F133</xm:sqref>
        </x14:dataValidation>
        <x14:dataValidation type="list" allowBlank="1" showInputMessage="1" showErrorMessage="1" xr:uid="{129E6E9B-B748-4C27-8FEA-BC6786C3135D}">
          <x14:formula1>
            <xm:f>ValidationRules!$G$2:$G$8</xm:f>
          </x14:formula1>
          <xm:sqref>F9</xm:sqref>
        </x14:dataValidation>
        <x14:dataValidation type="list" allowBlank="1" showInputMessage="1" showErrorMessage="1" xr:uid="{F34374F2-4487-4CA7-A8DF-102C74CDD8D8}">
          <x14:formula1>
            <xm:f>ValidationRules!$CE$2:$CE$8</xm:f>
          </x14:formula1>
          <xm:sqref>F36</xm:sqref>
        </x14:dataValidation>
        <x14:dataValidation type="list" allowBlank="1" showInputMessage="1" showErrorMessage="1" xr:uid="{791533A2-D6E7-4DB9-8407-43A0C4F600E8}">
          <x14:formula1>
            <xm:f>ValidationRules!$CI$2:$CI$3</xm:f>
          </x14:formula1>
          <xm:sqref>F12 F119</xm:sqref>
        </x14:dataValidation>
        <x14:dataValidation type="list" allowBlank="1" showInputMessage="1" showErrorMessage="1" xr:uid="{F64DBA18-74AF-4B9B-A7B3-FD05BFBAE2EF}">
          <x14:formula1>
            <xm:f>ValidationRules!$CK$2:$CK$3</xm:f>
          </x14:formula1>
          <xm:sqref>F72</xm:sqref>
        </x14:dataValidation>
        <x14:dataValidation type="list" allowBlank="1" showInputMessage="1" showErrorMessage="1" xr:uid="{18CF3AD1-F59C-48F9-8F00-DECCB4855FDE}">
          <x14:formula1>
            <xm:f>ValidationRules!$CL$2:$CL$5</xm:f>
          </x14:formula1>
          <xm:sqref>F125</xm:sqref>
        </x14:dataValidation>
        <x14:dataValidation type="list" allowBlank="1" showInputMessage="1" showErrorMessage="1" xr:uid="{D6168F26-04FA-42FB-BC97-8AE37BA151B3}">
          <x14:formula1>
            <xm:f>ValidationRules!$AN$2:$AN$14</xm:f>
          </x14:formula1>
          <xm:sqref>F45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4EF11-3F25-49C8-A3F9-DBB1A3BC013C}">
  <sheetPr codeName="Sheet3"/>
  <dimension ref="C1:F72"/>
  <sheetViews>
    <sheetView showGridLines="0" showRowColHeaders="0" zoomScaleNormal="100" workbookViewId="0">
      <selection activeCell="F1" sqref="F1:F72"/>
    </sheetView>
  </sheetViews>
  <sheetFormatPr defaultRowHeight="14.4" x14ac:dyDescent="0.3"/>
  <cols>
    <col min="1" max="2" width="8.5546875" customWidth="1"/>
    <col min="6" max="6" width="80.44140625" style="7" customWidth="1"/>
  </cols>
  <sheetData>
    <row r="1" spans="3:6" ht="43.2" customHeight="1" x14ac:dyDescent="0.3">
      <c r="C1" s="68"/>
      <c r="D1" s="68"/>
      <c r="E1" s="68"/>
      <c r="F1" s="69" t="str">
        <f>CLEAN(JsonBuild!E1)</f>
        <v>{  "name": "Cloud2_v1",  "visualStyles": {    "EasySPCDE42F70C50C949188EB25DBC41F561DA": {      "*": {"generalSettings": [ {"licencee":"Unlicensed","licenceKey":"Unlicensed","charttype":"chart type","fontFamily":"Arial","decimalPlaces":"0","xAxisScroll":false,"xAxisScrollPosition":"right","scrollingDataPointWidth":"30","showLegends":true,"shiftlimit":"8"}],"annotationSettings": [ {"markerCharacter":"💬","markerLocation":"above","markerStyle":"modern","markerFontSize":"small","markerFontColour":{"solid": {"color":"#ff0000"}}}],"axisSettings": [ {"displayXAxis":true,"xAxisTitle":"","xAxisHeight":"50","xAxisTitleFontSize":"x-small","xAxisTitleFontColour":{"solid": {"color":"#686E75"}},"xAxisFormat":"%d/%m/%Y","xAxisRotate":"-45","xAxisFontSize":"x-small","xAxisFontColour":{"solid": {"color":"#686E75"}},"skipticks":"1","displaynonaxis":"Off","xaxiscolour":{"solid": {"color":"#FFFFFF"}},"displayYAxis":true,"decimalPlaces":"Use Chart Settings","yAxisTitle":"","yAxisWidth":"50","yAxisTitleFontSize":"x-small","yAxisTitleFontColour":{"solid": {"color":"#686E75"}},"yAxisMax":false,"yAxisMaxLimit":1,"yAxisMin":false,"yAxisMinLimit":0,"yAxisFormat":"Blank","yAxisFontsize":"x-small","yAxisFontColour":{"solid": {"color":"#686E75"}},"yaxiscolour":{"solid": {"color":"#FFFFFF"}}}],"baselineSettings": [ {"showRules":true,"initialColour":{"solid": {"color":"#092DB3"}},"subsequentColour":{"solid": {"color":"#092DB3"}}}],"centerlineSettings": [ {"thickness":"3","colour":{"solid": {"color":"#444444"}}}],"controlLimitSettings": [ {"showUCLLCLInTooltips":true,"showUCLLCL":true,"enableMaxUCL":false,"enableMinLCL":false,"uclLCLThickness":"3","uclLCLColour":{"solid": {"color":"#F02443"}},"showOneSigma":false,"oneSigmaThickness":"1","oneSigmaColour":{"solid": {"color":"#F02443"}},"showTwoSigma":false,"twoSigmaThickness":"1","twoSigmaColour":{"solid": {"color":"#F02443"}},"type":"step-after"}],"directionSettings": [ {"desiredDirectionOfTravel":"ND","staticdirection":"Static"}],"iconSettings": [ {"iconLocation":"TL","iconScale":"0.3"}],"labelSettings": [ {"showCL":true,"showUCLLCL":true,"fontColour":{"solid": {"color":"#FFFFFF"}},"backgroundColour":{"solid": {"color":"#000000"}},"fontSize":"x-small","transparency":0}],"mdcSettings": [ {"useMDCColourScheme":true}],"ruleSettings": [ {"showRuleOne":false,"ruleOneColour":{"solid": {"color":"#B42310"}},"showRuleTwo":true,"ruleTwoColour":{"solid": {"color":"#B42310"}},"showRuleThree":true,"ruleThreeColour":{"solid": {"color":"#B42310"}},"showRuleThreeNonRandom":false,"ruleThreeNonRandomColour":{"solid": {"color":"#B42310"}},"showRuleFour":true,"ruleFourColour":{"solid": {"color":"#B42310"}},"showRuleFive":true,"ruleFiveColour":{"solid": {"color":"#B42310"}},"highlightChartIfRulesSeen":false,"borderWidthOfHighlight":"3","annotationsRemoveHighlight":false}],"secondChartSettings": [ {"show":false,"size":"0.5","title":"","showRuleOne":true,"showRuleTwo":true,"showRuleThree":true,"showRuleFour":true,"showRuleFive":true}],"targetLineSettings": [ {"show":false,"source":"inchart","thickness":"3","colour":{"solid": {"color":"#B42310"}},"title":"Target","fontColour":{"solid": {"color":"#FFFFFF"}},"backgroundColour":{"solid": {"color":"#000000"}},"fontSize":"x-small","position":"left"}],"valueLineSettings": [ {"thickness":"Regular","colour":{"solid": {"color":"#102EB4"}},"dataPointRadius":"5","dataPointColour":{"solid": {"color":"#102EB4"}},"markertype":"Circle"}],"specsettings": [ {"displaycapability":false,"showsidebar":true,"showProcessStability":true,"ShowProcessCability":true,"ShowDefectsperMillion":true,"dashed":false,"thickness":"3","type":"step-after","colour":{"solid": {"color":"#B2C3E4"}},"displaylabel":false,"usltext":"USL","lsltext":"LSL","fontColour":{"solid": {"color":"#ffffff"}},"backgroundColour":{"solid": {"color":"#B2C3E4"}},"fontSize":"x-small","highlight":false}],"tableviewsettings": [ {"spconly":true,"showtitle":true,"show_date":true,"show_speccause":true,"show_mdc":false,"show_annotation":true,"show_latestvalue":true,"show_centerbaseline":true,"show_latestshiftcenterline":true,"show_cpk":false,"show_ppk":false,"show_dpm":false              } ] }       }  }}</v>
      </c>
    </row>
    <row r="2" spans="3:6" ht="57" customHeight="1" x14ac:dyDescent="0.3">
      <c r="C2" s="72" t="s">
        <v>430</v>
      </c>
      <c r="D2" s="72"/>
      <c r="E2" s="72"/>
      <c r="F2" s="70"/>
    </row>
    <row r="3" spans="3:6" x14ac:dyDescent="0.3">
      <c r="F3" s="70"/>
    </row>
    <row r="4" spans="3:6" x14ac:dyDescent="0.3">
      <c r="F4" s="70"/>
    </row>
    <row r="5" spans="3:6" x14ac:dyDescent="0.3">
      <c r="F5" s="70"/>
    </row>
    <row r="6" spans="3:6" x14ac:dyDescent="0.3">
      <c r="F6" s="70"/>
    </row>
    <row r="7" spans="3:6" x14ac:dyDescent="0.3">
      <c r="F7" s="70"/>
    </row>
    <row r="8" spans="3:6" ht="146.4" customHeight="1" x14ac:dyDescent="0.3">
      <c r="C8" s="73" t="s">
        <v>431</v>
      </c>
      <c r="D8" s="73"/>
      <c r="E8" s="73"/>
      <c r="F8" s="70"/>
    </row>
    <row r="9" spans="3:6" x14ac:dyDescent="0.3">
      <c r="C9" s="16"/>
      <c r="D9" s="16"/>
      <c r="E9" s="16"/>
      <c r="F9" s="70"/>
    </row>
    <row r="10" spans="3:6" x14ac:dyDescent="0.3">
      <c r="C10" s="74" t="s">
        <v>432</v>
      </c>
      <c r="D10" s="74"/>
      <c r="E10" s="74"/>
      <c r="F10" s="70"/>
    </row>
    <row r="11" spans="3:6" x14ac:dyDescent="0.3">
      <c r="C11" s="16"/>
      <c r="D11" s="16"/>
      <c r="E11" s="16"/>
      <c r="F11" s="70"/>
    </row>
    <row r="12" spans="3:6" ht="68.400000000000006" customHeight="1" x14ac:dyDescent="0.3">
      <c r="C12" s="3"/>
      <c r="D12" s="3"/>
      <c r="E12" s="3"/>
      <c r="F12" s="70"/>
    </row>
    <row r="13" spans="3:6" x14ac:dyDescent="0.3">
      <c r="C13" s="3"/>
      <c r="D13" s="3"/>
      <c r="E13" s="3"/>
      <c r="F13" s="70"/>
    </row>
    <row r="14" spans="3:6" x14ac:dyDescent="0.3">
      <c r="C14" s="3"/>
      <c r="D14" s="3"/>
      <c r="E14" s="3"/>
      <c r="F14" s="70"/>
    </row>
    <row r="15" spans="3:6" x14ac:dyDescent="0.3">
      <c r="F15" s="70"/>
    </row>
    <row r="16" spans="3:6" x14ac:dyDescent="0.3">
      <c r="F16" s="70"/>
    </row>
    <row r="17" spans="6:6" x14ac:dyDescent="0.3">
      <c r="F17" s="70"/>
    </row>
    <row r="18" spans="6:6" x14ac:dyDescent="0.3">
      <c r="F18" s="70"/>
    </row>
    <row r="19" spans="6:6" x14ac:dyDescent="0.3">
      <c r="F19" s="70"/>
    </row>
    <row r="20" spans="6:6" x14ac:dyDescent="0.3">
      <c r="F20" s="70"/>
    </row>
    <row r="21" spans="6:6" x14ac:dyDescent="0.3">
      <c r="F21" s="70"/>
    </row>
    <row r="22" spans="6:6" x14ac:dyDescent="0.3">
      <c r="F22" s="70"/>
    </row>
    <row r="23" spans="6:6" x14ac:dyDescent="0.3">
      <c r="F23" s="70"/>
    </row>
    <row r="24" spans="6:6" x14ac:dyDescent="0.3">
      <c r="F24" s="70"/>
    </row>
    <row r="25" spans="6:6" x14ac:dyDescent="0.3">
      <c r="F25" s="70"/>
    </row>
    <row r="26" spans="6:6" x14ac:dyDescent="0.3">
      <c r="F26" s="70"/>
    </row>
    <row r="27" spans="6:6" x14ac:dyDescent="0.3">
      <c r="F27" s="70"/>
    </row>
    <row r="28" spans="6:6" x14ac:dyDescent="0.3">
      <c r="F28" s="70"/>
    </row>
    <row r="29" spans="6:6" x14ac:dyDescent="0.3">
      <c r="F29" s="70"/>
    </row>
    <row r="30" spans="6:6" x14ac:dyDescent="0.3">
      <c r="F30" s="70"/>
    </row>
    <row r="31" spans="6:6" x14ac:dyDescent="0.3">
      <c r="F31" s="70"/>
    </row>
    <row r="32" spans="6:6" x14ac:dyDescent="0.3">
      <c r="F32" s="70"/>
    </row>
    <row r="33" spans="6:6" x14ac:dyDescent="0.3">
      <c r="F33" s="70"/>
    </row>
    <row r="34" spans="6:6" x14ac:dyDescent="0.3">
      <c r="F34" s="70"/>
    </row>
    <row r="35" spans="6:6" x14ac:dyDescent="0.3">
      <c r="F35" s="70"/>
    </row>
    <row r="36" spans="6:6" x14ac:dyDescent="0.3">
      <c r="F36" s="70"/>
    </row>
    <row r="37" spans="6:6" x14ac:dyDescent="0.3">
      <c r="F37" s="70"/>
    </row>
    <row r="38" spans="6:6" x14ac:dyDescent="0.3">
      <c r="F38" s="70"/>
    </row>
    <row r="39" spans="6:6" x14ac:dyDescent="0.3">
      <c r="F39" s="70"/>
    </row>
    <row r="40" spans="6:6" x14ac:dyDescent="0.3">
      <c r="F40" s="70"/>
    </row>
    <row r="41" spans="6:6" x14ac:dyDescent="0.3">
      <c r="F41" s="70"/>
    </row>
    <row r="42" spans="6:6" x14ac:dyDescent="0.3">
      <c r="F42" s="70"/>
    </row>
    <row r="43" spans="6:6" x14ac:dyDescent="0.3">
      <c r="F43" s="70"/>
    </row>
    <row r="44" spans="6:6" x14ac:dyDescent="0.3">
      <c r="F44" s="70"/>
    </row>
    <row r="45" spans="6:6" x14ac:dyDescent="0.3">
      <c r="F45" s="70"/>
    </row>
    <row r="46" spans="6:6" x14ac:dyDescent="0.3">
      <c r="F46" s="70"/>
    </row>
    <row r="47" spans="6:6" x14ac:dyDescent="0.3">
      <c r="F47" s="70"/>
    </row>
    <row r="48" spans="6:6" x14ac:dyDescent="0.3">
      <c r="F48" s="70"/>
    </row>
    <row r="49" spans="6:6" x14ac:dyDescent="0.3">
      <c r="F49" s="70"/>
    </row>
    <row r="50" spans="6:6" x14ac:dyDescent="0.3">
      <c r="F50" s="70"/>
    </row>
    <row r="51" spans="6:6" x14ac:dyDescent="0.3">
      <c r="F51" s="70"/>
    </row>
    <row r="52" spans="6:6" x14ac:dyDescent="0.3">
      <c r="F52" s="70"/>
    </row>
    <row r="53" spans="6:6" x14ac:dyDescent="0.3">
      <c r="F53" s="70"/>
    </row>
    <row r="54" spans="6:6" x14ac:dyDescent="0.3">
      <c r="F54" s="70"/>
    </row>
    <row r="55" spans="6:6" x14ac:dyDescent="0.3">
      <c r="F55" s="70"/>
    </row>
    <row r="56" spans="6:6" x14ac:dyDescent="0.3">
      <c r="F56" s="70"/>
    </row>
    <row r="57" spans="6:6" x14ac:dyDescent="0.3">
      <c r="F57" s="70"/>
    </row>
    <row r="58" spans="6:6" x14ac:dyDescent="0.3">
      <c r="F58" s="70"/>
    </row>
    <row r="59" spans="6:6" x14ac:dyDescent="0.3">
      <c r="F59" s="70"/>
    </row>
    <row r="60" spans="6:6" x14ac:dyDescent="0.3">
      <c r="F60" s="70"/>
    </row>
    <row r="61" spans="6:6" x14ac:dyDescent="0.3">
      <c r="F61" s="70"/>
    </row>
    <row r="62" spans="6:6" x14ac:dyDescent="0.3">
      <c r="F62" s="70"/>
    </row>
    <row r="63" spans="6:6" x14ac:dyDescent="0.3">
      <c r="F63" s="70"/>
    </row>
    <row r="64" spans="6:6" x14ac:dyDescent="0.3">
      <c r="F64" s="70"/>
    </row>
    <row r="65" spans="6:6" x14ac:dyDescent="0.3">
      <c r="F65" s="70"/>
    </row>
    <row r="66" spans="6:6" x14ac:dyDescent="0.3">
      <c r="F66" s="70"/>
    </row>
    <row r="67" spans="6:6" x14ac:dyDescent="0.3">
      <c r="F67" s="70"/>
    </row>
    <row r="68" spans="6:6" x14ac:dyDescent="0.3">
      <c r="F68" s="70"/>
    </row>
    <row r="69" spans="6:6" x14ac:dyDescent="0.3">
      <c r="F69" s="70"/>
    </row>
    <row r="70" spans="6:6" x14ac:dyDescent="0.3">
      <c r="F70" s="70"/>
    </row>
    <row r="71" spans="6:6" x14ac:dyDescent="0.3">
      <c r="F71" s="70"/>
    </row>
    <row r="72" spans="6:6" ht="15" thickBot="1" x14ac:dyDescent="0.35">
      <c r="F72" s="71"/>
    </row>
  </sheetData>
  <mergeCells count="5">
    <mergeCell ref="C1:E1"/>
    <mergeCell ref="F1:F72"/>
    <mergeCell ref="C2:E2"/>
    <mergeCell ref="C8:E8"/>
    <mergeCell ref="C10:E10"/>
  </mergeCells>
  <hyperlinks>
    <hyperlink ref="C10" r:id="rId1" display="https://imagecolorpicker.com/en" xr:uid="{4D37A525-5D0B-45AE-BADB-58B210CE4C4D}"/>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0E56-2342-41A2-8550-70C73C14DB11}">
  <sheetPr codeName="Sheet2"/>
  <dimension ref="A1"/>
  <sheetViews>
    <sheetView workbookViewId="0">
      <selection activeCell="F1" sqref="F1:F72"/>
    </sheetView>
  </sheetViews>
  <sheetFormatPr defaultRowHeight="14.4" x14ac:dyDescent="0.3"/>
  <cols>
    <col min="1" max="1" width="55.33203125" customWidth="1"/>
  </cols>
  <sheetData>
    <row r="1" spans="1:1" x14ac:dyDescent="0.3">
      <c r="A1" t="str">
        <f>_xlfn.CONCAT('SPC Chart Settings'!K5:K155)</f>
        <v>"generalSettings": [ {"licencee":"Unlicensed","licenceKey":"Unlicensed","charttype":"chart type","fontFamily":"Arial","decimalPlaces":"0","xAxisScroll":false,"xAxisScrollPosition":"right","scrollingDataPointWidth":"30","showLegends":true,"shiftlimit":"8"}],"annotationSettings": [ {"markerCharacter":"💬","markerLocation":"above","markerStyle":"modern","markerFontSize":"small","markerFontColour":{"solid": {"color":"#ff0000"}}}],"axisSettings": [ {"displayXAxis":true,"xAxisTitle":"","xAxisHeight":"50","xAxisTitleFontSize":"x-small","xAxisTitleFontColour":{"solid": {"color":"#686E75"}},"xAxisFormat":"%d/%m/%Y","xAxisRotate":"-45","xAxisFontSize":"x-small","xAxisFontColour":{"solid": {"color":"#686E75"}},"skipticks":"1","displaynonaxis":"Off","xaxiscolour":{"solid": {"color":"#FFFFFF"}},"displayYAxis":true,"decimalPlaces":"Use Chart Settings","yAxisTitle":"","yAxisWidth":"50","yAxisTitleFontSize":"x-small","yAxisTitleFontColour":{"solid": {"color":"#686E75"}},"yAxisMax":false,"yAxisMaxLimit":1,"yAxisMin":false,"yAxisMinLimit":0,"yAxisFormat":"Blank","yAxisFontsize":"x-small","yAxisFontColour":{"solid": {"color":"#686E75"}},"yaxiscolour":{"solid": {"color":"#FFFFFF"}}}],"baselineSettings": [ {"showRules":true,"initialColour":{"solid": {"color":"#092DB3"}},"subsequentColour":{"solid": {"color":"#092DB3"}}}],"centerlineSettings": [ {"thickness":"3","colour":{"solid": {"color":"#444444"}}}],"controlLimitSettings": [ {"showUCLLCLInTooltips":true,"showUCLLCL":true,"enableMaxUCL":false,"enableMinLCL":false,"uclLCLThickness":"3","uclLCLColour":{"solid": {"color":"#F02443"}},"showOneSigma":false,"oneSigmaThickness":"1","oneSigmaColour":{"solid": {"color":"#F02443"}},"showTwoSigma":false,"twoSigmaThickness":"1","twoSigmaColour":{"solid": {"color":"#F02443"}},"type":"step-after"}],"directionSettings": [ {"desiredDirectionOfTravel":"ND","staticdirection":"Static"}],"iconSettings": [ {"iconLocation":"TL","iconScale":"0.3"}],"labelSettings": [ {"showCL":true,"showUCLLCL":true,"fontColour":{"solid": {"color":"#FFFFFF"}},"backgroundColour":{"solid": {"color":"#000000"}},"fontSize":"x-small","transparency":0}],"mdcSettings": [ {"useMDCColourScheme":true}],"ruleSettings": [ {"showRuleOne":false,"ruleOneColour":{"solid": {"color":"#B42310"}},"showRuleTwo":true,"ruleTwoColour":{"solid": {"color":"#B42310"}},"showRuleThree":true,"ruleThreeColour":{"solid": {"color":"#B42310"}},"showRuleThreeNonRandom":false,"ruleThreeNonRandomColour":{"solid": {"color":"#B42310"}},"showRuleFour":true,"ruleFourColour":{"solid": {"color":"#B42310"}},"showRuleFive":true,"ruleFiveColour":{"solid": {"color":"#B42310"}},"highlightChartIfRulesSeen":false,"borderWidthOfHighlight":"3","annotationsRemoveHighlight":false}],"secondChartSettings": [ {"show":false,"size":"0.5","title":"","showRuleOne":true,"showRuleTwo":true,"showRuleThree":true,"showRuleFour":true,"showRuleFive":true}],"targetLineSettings": [ {"show":false,"source":"inchart","thickness":"3","colour":{"solid": {"color":"#B42310"}},"title":"Target","fontColour":{"solid": {"color":"#FFFFFF"}},"backgroundColour":{"solid": {"color":"#000000"}},"fontSize":"x-small","position":"left"}],"valueLineSettings": [ {"thickness":"Regular","colour":{"solid": {"color":"#102EB4"}},"dataPointRadius":"5","dataPointColour":{"solid": {"color":"#102EB4"}},"markertype":"Circle"}],"specsettings": [ {"displaycapability":false,"showsidebar":true,"showProcessStability":true,"ShowProcessCability":true,"ShowDefectsperMillion":true,"dashed":false,"thickness":"3","type":"step-after","colour":{"solid": {"color":"#B2C3E4"}},"displaylabel":false,"usltext":"USL","lsltext":"LSL","fontColour":{"solid": {"color":"#ffffff"}},"backgroundColour":{"solid": {"color":"#B2C3E4"}},"fontSize":"x-small","highlight":false}],"tableviewsettings": [ {"spconly":true,"showtitle":true,"show_date":true,"show_speccause":true,"show_mdc":false,"show_annotation":true,"show_latestvalue":true,"show_centerbaseline":true,"show_latestshiftcenterline":true,"show_cpk":false,"show_ppk":false,"show_dpm":false</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26C43-4CF2-46D5-ACFA-AB3486CFFAB9}">
  <sheetPr codeName="Sheet6"/>
  <dimension ref="A1:E4"/>
  <sheetViews>
    <sheetView workbookViewId="0">
      <selection activeCell="F1" sqref="F1:F72"/>
    </sheetView>
  </sheetViews>
  <sheetFormatPr defaultRowHeight="14.4" x14ac:dyDescent="0.3"/>
  <cols>
    <col min="1" max="1" width="40.44140625" customWidth="1"/>
    <col min="2" max="2" width="96.33203125" customWidth="1"/>
  </cols>
  <sheetData>
    <row r="1" spans="1:5" ht="409.6" x14ac:dyDescent="0.3">
      <c r="A1" s="3" t="s">
        <v>433</v>
      </c>
      <c r="B1" s="3" t="str">
        <f>SPCJSON!A1</f>
        <v>"generalSettings": [ {"licencee":"Unlicensed","licenceKey":"Unlicensed","charttype":"chart type","fontFamily":"Arial","decimalPlaces":"0","xAxisScroll":false,"xAxisScrollPosition":"right","scrollingDataPointWidth":"30","showLegends":true,"shiftlimit":"8"}],"annotationSettings": [ {"markerCharacter":"💬","markerLocation":"above","markerStyle":"modern","markerFontSize":"small","markerFontColour":{"solid": {"color":"#ff0000"}}}],"axisSettings": [ {"displayXAxis":true,"xAxisTitle":"","xAxisHeight":"50","xAxisTitleFontSize":"x-small","xAxisTitleFontColour":{"solid": {"color":"#686E75"}},"xAxisFormat":"%d/%m/%Y","xAxisRotate":"-45","xAxisFontSize":"x-small","xAxisFontColour":{"solid": {"color":"#686E75"}},"skipticks":"1","displaynonaxis":"Off","xaxiscolour":{"solid": {"color":"#FFFFFF"}},"displayYAxis":true,"decimalPlaces":"Use Chart Settings","yAxisTitle":"","yAxisWidth":"50","yAxisTitleFontSize":"x-small","yAxisTitleFontColour":{"solid": {"color":"#686E75"}},"yAxisMax":false,"yAxisMaxLimit":1,"yAxisMin":false,"yAxisMinLimit":0,"yAxisFormat":"Blank","yAxisFontsize":"x-small","yAxisFontColour":{"solid": {"color":"#686E75"}},"yaxiscolour":{"solid": {"color":"#FFFFFF"}}}],"baselineSettings": [ {"showRules":true,"initialColour":{"solid": {"color":"#092DB3"}},"subsequentColour":{"solid": {"color":"#092DB3"}}}],"centerlineSettings": [ {"thickness":"3","colour":{"solid": {"color":"#444444"}}}],"controlLimitSettings": [ {"showUCLLCLInTooltips":true,"showUCLLCL":true,"enableMaxUCL":false,"enableMinLCL":false,"uclLCLThickness":"3","uclLCLColour":{"solid": {"color":"#F02443"}},"showOneSigma":false,"oneSigmaThickness":"1","oneSigmaColour":{"solid": {"color":"#F02443"}},"showTwoSigma":false,"twoSigmaThickness":"1","twoSigmaColour":{"solid": {"color":"#F02443"}},"type":"step-after"}],"directionSettings": [ {"desiredDirectionOfTravel":"ND","staticdirection":"Static"}],"iconSettings": [ {"iconLocation":"TL","iconScale":"0.3"}],"labelSettings": [ {"showCL":true,"showUCLLCL":true,"fontColour":{"solid": {"color":"#FFFFFF"}},"backgroundColour":{"solid": {"color":"#000000"}},"fontSize":"x-small","transparency":0}],"mdcSettings": [ {"useMDCColourScheme":true}],"ruleSettings": [ {"showRuleOne":false,"ruleOneColour":{"solid": {"color":"#B42310"}},"showRuleTwo":true,"ruleTwoColour":{"solid": {"color":"#B42310"}},"showRuleThree":true,"ruleThreeColour":{"solid": {"color":"#B42310"}},"showRuleThreeNonRandom":false,"ruleThreeNonRandomColour":{"solid": {"color":"#B42310"}},"showRuleFour":true,"ruleFourColour":{"solid": {"color":"#B42310"}},"showRuleFive":true,"ruleFiveColour":{"solid": {"color":"#B42310"}},"highlightChartIfRulesSeen":false,"borderWidthOfHighlight":"3","annotationsRemoveHighlight":false}],"secondChartSettings": [ {"show":false,"size":"0.5","title":"","showRuleOne":true,"showRuleTwo":true,"showRuleThree":true,"showRuleFour":true,"showRuleFive":true}],"targetLineSettings": [ {"show":false,"source":"inchart","thickness":"3","colour":{"solid": {"color":"#B42310"}},"title":"Target","fontColour":{"solid": {"color":"#FFFFFF"}},"backgroundColour":{"solid": {"color":"#000000"}},"fontSize":"x-small","position":"left"}],"valueLineSettings": [ {"thickness":"Regular","colour":{"solid": {"color":"#102EB4"}},"dataPointRadius":"5","dataPointColour":{"solid": {"color":"#102EB4"}},"markertype":"Circle"}],"specsettings": [ {"displaycapability":false,"showsidebar":true,"showProcessStability":true,"ShowProcessCability":true,"ShowDefectsperMillion":true,"dashed":false,"thickness":"3","type":"step-after","colour":{"solid": {"color":"#B2C3E4"}},"displaylabel":false,"usltext":"USL","lsltext":"LSL","fontColour":{"solid": {"color":"#ffffff"}},"backgroundColour":{"solid": {"color":"#B2C3E4"}},"fontSize":"x-small","highlight":false}],"tableviewsettings": [ {"spconly":true,"showtitle":true,"show_date":true,"show_speccause":true,"show_mdc":false,"show_annotation":true,"show_latestvalue":true,"show_centerbaseline":true,"show_latestshiftcenterline":true,"show_cpk":false,"show_ppk":false,"show_dpm":false</v>
      </c>
      <c r="C1" s="9" t="s">
        <v>434</v>
      </c>
      <c r="E1" s="7" t="str">
        <f xml:space="preserve"> A1 &amp; B1 &amp; C1</f>
        <v>{
  "name": "Cloud2_v1",
  "visualStyles": {
    "EasySPCDE42F70C50C949188EB25DBC41F561DA": {
      "*": {"generalSettings": [ {"licencee":"Unlicensed","licenceKey":"Unlicensed","charttype":"chart type","fontFamily":"Arial","decimalPlaces":"0","xAxisScroll":false,"xAxisScrollPosition":"right","scrollingDataPointWidth":"30","showLegends":true,"shiftlimit":"8"}],"annotationSettings": [ {"markerCharacter":"💬","markerLocation":"above","markerStyle":"modern","markerFontSize":"small","markerFontColour":{"solid": {"color":"#ff0000"}}}],"axisSettings": [ {"displayXAxis":true,"xAxisTitle":"","xAxisHeight":"50","xAxisTitleFontSize":"x-small","xAxisTitleFontColour":{"solid": {"color":"#686E75"}},"xAxisFormat":"%d/%m/%Y","xAxisRotate":"-45","xAxisFontSize":"x-small","xAxisFontColour":{"solid": {"color":"#686E75"}},"skipticks":"1","displaynonaxis":"Off","xaxiscolour":{"solid": {"color":"#FFFFFF"}},"displayYAxis":true,"decimalPlaces":"Use Chart Settings","yAxisTitle":"","yAxisWidth":"50","yAxisTitleFontSize":"x-small","yAxisTitleFontColour":{"solid": {"color":"#686E75"}},"yAxisMax":false,"yAxisMaxLimit":1,"yAxisMin":false,"yAxisMinLimit":0,"yAxisFormat":"Blank","yAxisFontsize":"x-small","yAxisFontColour":{"solid": {"color":"#686E75"}},"yaxiscolour":{"solid": {"color":"#FFFFFF"}}}],"baselineSettings": [ {"showRules":true,"initialColour":{"solid": {"color":"#092DB3"}},"subsequentColour":{"solid": {"color":"#092DB3"}}}],"centerlineSettings": [ {"thickness":"3","colour":{"solid": {"color":"#444444"}}}],"controlLimitSettings": [ {"showUCLLCLInTooltips":true,"showUCLLCL":true,"enableMaxUCL":false,"enableMinLCL":false,"uclLCLThickness":"3","uclLCLColour":{"solid": {"color":"#F02443"}},"showOneSigma":false,"oneSigmaThickness":"1","oneSigmaColour":{"solid": {"color":"#F02443"}},"showTwoSigma":false,"twoSigmaThickness":"1","twoSigmaColour":{"solid": {"color":"#F02443"}},"type":"step-after"}],"directionSettings": [ {"desiredDirectionOfTravel":"ND","staticdirection":"Static"}],"iconSettings": [ {"iconLocation":"TL","iconScale":"0.3"}],"labelSettings": [ {"showCL":true,"showUCLLCL":true,"fontColour":{"solid": {"color":"#FFFFFF"}},"backgroundColour":{"solid": {"color":"#000000"}},"fontSize":"x-small","transparency":0}],"mdcSettings": [ {"useMDCColourScheme":true}],"ruleSettings": [ {"showRuleOne":false,"ruleOneColour":{"solid": {"color":"#B42310"}},"showRuleTwo":true,"ruleTwoColour":{"solid": {"color":"#B42310"}},"showRuleThree":true,"ruleThreeColour":{"solid": {"color":"#B42310"}},"showRuleThreeNonRandom":false,"ruleThreeNonRandomColour":{"solid": {"color":"#B42310"}},"showRuleFour":true,"ruleFourColour":{"solid": {"color":"#B42310"}},"showRuleFive":true,"ruleFiveColour":{"solid": {"color":"#B42310"}},"highlightChartIfRulesSeen":false,"borderWidthOfHighlight":"3","annotationsRemoveHighlight":false}],"secondChartSettings": [ {"show":false,"size":"0.5","title":"","showRuleOne":true,"showRuleTwo":true,"showRuleThree":true,"showRuleFour":true,"showRuleFive":true}],"targetLineSettings": [ {"show":false,"source":"inchart","thickness":"3","colour":{"solid": {"color":"#B42310"}},"title":"Target","fontColour":{"solid": {"color":"#FFFFFF"}},"backgroundColour":{"solid": {"color":"#000000"}},"fontSize":"x-small","position":"left"}],"valueLineSettings": [ {"thickness":"Regular","colour":{"solid": {"color":"#102EB4"}},"dataPointRadius":"5","dataPointColour":{"solid": {"color":"#102EB4"}},"markertype":"Circle"}],"specsettings": [ {"displaycapability":false,"showsidebar":true,"showProcessStability":true,"ShowProcessCability":true,"ShowDefectsperMillion":true,"dashed":false,"thickness":"3","type":"step-after","colour":{"solid": {"color":"#B2C3E4"}},"displaylabel":false,"usltext":"USL","lsltext":"LSL","fontColour":{"solid": {"color":"#ffffff"}},"backgroundColour":{"solid": {"color":"#B2C3E4"}},"fontSize":"x-small","highlight":false}],"tableviewsettings": [ {"spconly":true,"showtitle":true,"show_date":true,"show_speccause":true,"show_mdc":false,"show_annotation":true,"show_latestvalue":true,"show_centerbaseline":true,"show_latestshiftcenterline":true,"show_cpk":false,"show_ppk":false,"show_dpm":false        
      } ] }   
    }
  }
}</v>
      </c>
    </row>
    <row r="2" spans="1:5" x14ac:dyDescent="0.3">
      <c r="C2" s="8" t="s">
        <v>435</v>
      </c>
      <c r="E2" s="7" t="str">
        <f t="shared" ref="E2:E4" si="0" xml:space="preserve"> A2 &amp; B2 &amp; C2</f>
        <v>    },</v>
      </c>
    </row>
    <row r="3" spans="1:5" x14ac:dyDescent="0.3">
      <c r="C3" s="8" t="s">
        <v>436</v>
      </c>
      <c r="E3" s="7" t="str">
        <f t="shared" si="0"/>
        <v>  }</v>
      </c>
    </row>
    <row r="4" spans="1:5" x14ac:dyDescent="0.3">
      <c r="C4" s="8" t="s">
        <v>437</v>
      </c>
      <c r="E4" s="7" t="str">
        <f t="shared" si="0"/>
        <v>}</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53D8-C468-43A2-9E6C-16C4B9D19BEA}">
  <sheetPr codeName="Sheet4"/>
  <dimension ref="A1"/>
  <sheetViews>
    <sheetView workbookViewId="0">
      <selection activeCell="F1" sqref="F1:F72"/>
    </sheetView>
  </sheetViews>
  <sheetFormatPr defaultRowHeight="14.4" x14ac:dyDescent="0.3"/>
  <cols>
    <col min="1" max="1" width="182.6640625" customWidth="1"/>
  </cols>
  <sheetData>
    <row r="1" spans="1:1" ht="409.6" x14ac:dyDescent="0.3">
      <c r="A1" s="3" t="str">
        <f>JsonBuild!E1</f>
        <v>{
  "name": "Cloud2_v1",
  "visualStyles": {
    "EasySPCDE42F70C50C949188EB25DBC41F561DA": {
      "*": {"generalSettings": [ {"licencee":"Unlicensed","licenceKey":"Unlicensed","charttype":"chart type","fontFamily":"Arial","decimalPlaces":"0","xAxisScroll":false,"xAxisScrollPosition":"right","scrollingDataPointWidth":"30","showLegends":true,"shiftlimit":"8"}],"annotationSettings": [ {"markerCharacter":"💬","markerLocation":"above","markerStyle":"modern","markerFontSize":"small","markerFontColour":{"solid": {"color":"#ff0000"}}}],"axisSettings": [ {"displayXAxis":true,"xAxisTitle":"","xAxisHeight":"50","xAxisTitleFontSize":"x-small","xAxisTitleFontColour":{"solid": {"color":"#686E75"}},"xAxisFormat":"%d/%m/%Y","xAxisRotate":"-45","xAxisFontSize":"x-small","xAxisFontColour":{"solid": {"color":"#686E75"}},"skipticks":"1","displaynonaxis":"Off","xaxiscolour":{"solid": {"color":"#FFFFFF"}},"displayYAxis":true,"decimalPlaces":"Use Chart Settings","yAxisTitle":"","yAxisWidth":"50","yAxisTitleFontSize":"x-small","yAxisTitleFontColour":{"solid": {"color":"#686E75"}},"yAxisMax":false,"yAxisMaxLimit":1,"yAxisMin":false,"yAxisMinLimit":0,"yAxisFormat":"Blank","yAxisFontsize":"x-small","yAxisFontColour":{"solid": {"color":"#686E75"}},"yaxiscolour":{"solid": {"color":"#FFFFFF"}}}],"baselineSettings": [ {"showRules":true,"initialColour":{"solid": {"color":"#092DB3"}},"subsequentColour":{"solid": {"color":"#092DB3"}}}],"centerlineSettings": [ {"thickness":"3","colour":{"solid": {"color":"#444444"}}}],"controlLimitSettings": [ {"showUCLLCLInTooltips":true,"showUCLLCL":true,"enableMaxUCL":false,"enableMinLCL":false,"uclLCLThickness":"3","uclLCLColour":{"solid": {"color":"#F02443"}},"showOneSigma":false,"oneSigmaThickness":"1","oneSigmaColour":{"solid": {"color":"#F02443"}},"showTwoSigma":false,"twoSigmaThickness":"1","twoSigmaColour":{"solid": {"color":"#F02443"}},"type":"step-after"}],"directionSettings": [ {"desiredDirectionOfTravel":"ND","staticdirection":"Static"}],"iconSettings": [ {"iconLocation":"TL","iconScale":"0.3"}],"labelSettings": [ {"showCL":true,"showUCLLCL":true,"fontColour":{"solid": {"color":"#FFFFFF"}},"backgroundColour":{"solid": {"color":"#000000"}},"fontSize":"x-small","transparency":0}],"mdcSettings": [ {"useMDCColourScheme":true}],"ruleSettings": [ {"showRuleOne":false,"ruleOneColour":{"solid": {"color":"#B42310"}},"showRuleTwo":true,"ruleTwoColour":{"solid": {"color":"#B42310"}},"showRuleThree":true,"ruleThreeColour":{"solid": {"color":"#B42310"}},"showRuleThreeNonRandom":false,"ruleThreeNonRandomColour":{"solid": {"color":"#B42310"}},"showRuleFour":true,"ruleFourColour":{"solid": {"color":"#B42310"}},"showRuleFive":true,"ruleFiveColour":{"solid": {"color":"#B42310"}},"highlightChartIfRulesSeen":false,"borderWidthOfHighlight":"3","annotationsRemoveHighlight":false}],"secondChartSettings": [ {"show":false,"size":"0.5","title":"","showRuleOne":true,"showRuleTwo":true,"showRuleThree":true,"showRuleFour":true,"showRuleFive":true}],"targetLineSettings": [ {"show":false,"source":"inchart","thickness":"3","colour":{"solid": {"color":"#B42310"}},"title":"Target","fontColour":{"solid": {"color":"#FFFFFF"}},"backgroundColour":{"solid": {"color":"#000000"}},"fontSize":"x-small","position":"left"}],"valueLineSettings": [ {"thickness":"Regular","colour":{"solid": {"color":"#102EB4"}},"dataPointRadius":"5","dataPointColour":{"solid": {"color":"#102EB4"}},"markertype":"Circle"}],"specsettings": [ {"displaycapability":false,"showsidebar":true,"showProcessStability":true,"ShowProcessCability":true,"ShowDefectsperMillion":true,"dashed":false,"thickness":"3","type":"step-after","colour":{"solid": {"color":"#B2C3E4"}},"displaylabel":false,"usltext":"USL","lsltext":"LSL","fontColour":{"solid": {"color":"#ffffff"}},"backgroundColour":{"solid": {"color":"#B2C3E4"}},"fontSize":"x-small","highlight":false}],"tableviewsettings": [ {"spconly":true,"showtitle":true,"show_date":true,"show_speccause":true,"show_mdc":false,"show_annotation":true,"show_latestvalue":true,"show_centerbaseline":true,"show_latestshiftcenterline":true,"show_cpk":false,"show_ppk":false,"show_dpm":false        
      } ] }   
    }
  }
}</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FCD9A-E34A-4FF7-B121-2C81DCFFFDC7}">
  <sheetPr codeName="Sheet5"/>
  <dimension ref="A1:CL18"/>
  <sheetViews>
    <sheetView topLeftCell="BL1" workbookViewId="0">
      <selection activeCell="F1" sqref="F1:F72"/>
    </sheetView>
  </sheetViews>
  <sheetFormatPr defaultRowHeight="14.4" x14ac:dyDescent="0.3"/>
  <cols>
    <col min="2" max="4" width="15.5546875" customWidth="1"/>
    <col min="5" max="6" width="9.109375" customWidth="1"/>
    <col min="10" max="10" width="15.88671875" customWidth="1"/>
    <col min="13" max="13" width="20.5546875" bestFit="1" customWidth="1"/>
    <col min="21" max="21" width="18.5546875" bestFit="1" customWidth="1"/>
    <col min="22" max="22" width="16.109375" customWidth="1"/>
    <col min="40" max="41" width="40" customWidth="1"/>
    <col min="51" max="51" width="24.33203125" bestFit="1" customWidth="1"/>
    <col min="52" max="52" width="23.33203125" bestFit="1" customWidth="1"/>
    <col min="53" max="53" width="4.33203125" customWidth="1"/>
    <col min="54" max="54" width="12.33203125" bestFit="1" customWidth="1"/>
    <col min="55" max="55" width="11.6640625" bestFit="1" customWidth="1"/>
    <col min="56" max="56" width="3" customWidth="1"/>
    <col min="57" max="57" width="10.33203125" bestFit="1" customWidth="1"/>
    <col min="59" max="59" width="3" customWidth="1"/>
    <col min="61" max="61" width="22.33203125" bestFit="1" customWidth="1"/>
    <col min="63" max="63" width="15.33203125" bestFit="1" customWidth="1"/>
    <col min="71" max="71" width="2.6640625" customWidth="1"/>
    <col min="72" max="72" width="16.109375" bestFit="1" customWidth="1"/>
    <col min="73" max="73" width="15.109375" bestFit="1" customWidth="1"/>
    <col min="75" max="75" width="25.5546875" customWidth="1"/>
    <col min="76" max="76" width="7.6640625" customWidth="1"/>
    <col min="77" max="77" width="13.33203125" bestFit="1" customWidth="1"/>
    <col min="78" max="78" width="18.109375" customWidth="1"/>
    <col min="88" max="88" width="2.6640625" customWidth="1"/>
    <col min="89" max="89" width="18.33203125" customWidth="1"/>
    <col min="90" max="90" width="14" customWidth="1"/>
  </cols>
  <sheetData>
    <row r="1" spans="1:90" x14ac:dyDescent="0.3">
      <c r="A1" t="s">
        <v>321</v>
      </c>
      <c r="B1" t="s">
        <v>438</v>
      </c>
      <c r="D1" t="s">
        <v>439</v>
      </c>
      <c r="E1" t="s">
        <v>28</v>
      </c>
      <c r="G1" t="s">
        <v>32</v>
      </c>
      <c r="I1" t="s">
        <v>440</v>
      </c>
      <c r="J1" t="s">
        <v>47</v>
      </c>
      <c r="K1" t="s">
        <v>55</v>
      </c>
      <c r="M1" t="s">
        <v>441</v>
      </c>
      <c r="N1" t="s">
        <v>64</v>
      </c>
      <c r="P1" t="s">
        <v>442</v>
      </c>
      <c r="Q1" t="s">
        <v>68</v>
      </c>
      <c r="S1" t="s">
        <v>72</v>
      </c>
      <c r="U1" t="s">
        <v>443</v>
      </c>
      <c r="V1" t="s">
        <v>100</v>
      </c>
      <c r="X1" t="s">
        <v>92</v>
      </c>
      <c r="Z1" t="s">
        <v>444</v>
      </c>
      <c r="AA1" t="s">
        <v>88</v>
      </c>
      <c r="AC1" t="s">
        <v>445</v>
      </c>
      <c r="AD1" t="s">
        <v>104</v>
      </c>
      <c r="AF1" t="s">
        <v>108</v>
      </c>
      <c r="AH1" t="s">
        <v>130</v>
      </c>
      <c r="AI1" t="s">
        <v>130</v>
      </c>
      <c r="AL1" t="s">
        <v>133</v>
      </c>
      <c r="AN1" t="s">
        <v>446</v>
      </c>
      <c r="AO1" t="s">
        <v>152</v>
      </c>
      <c r="AP1" t="s">
        <v>156</v>
      </c>
      <c r="AQ1" t="s">
        <v>447</v>
      </c>
      <c r="AS1" t="s">
        <v>448</v>
      </c>
      <c r="AT1" t="s">
        <v>449</v>
      </c>
      <c r="AV1" t="s">
        <v>450</v>
      </c>
      <c r="AW1" t="s">
        <v>225</v>
      </c>
      <c r="AY1" t="s">
        <v>451</v>
      </c>
      <c r="AZ1" t="s">
        <v>231</v>
      </c>
      <c r="BB1" t="s">
        <v>240</v>
      </c>
      <c r="BC1" t="s">
        <v>241</v>
      </c>
      <c r="BE1" t="s">
        <v>244</v>
      </c>
      <c r="BF1" t="s">
        <v>245</v>
      </c>
      <c r="BH1" t="s">
        <v>262</v>
      </c>
      <c r="BI1" t="s">
        <v>313</v>
      </c>
      <c r="BK1" t="s">
        <v>452</v>
      </c>
      <c r="BL1" t="s">
        <v>325</v>
      </c>
      <c r="BN1" t="s">
        <v>453</v>
      </c>
      <c r="BO1" t="s">
        <v>340</v>
      </c>
      <c r="BP1" t="s">
        <v>179</v>
      </c>
      <c r="BQ1" t="s">
        <v>262</v>
      </c>
      <c r="BR1" t="s">
        <v>179</v>
      </c>
      <c r="BT1" t="s">
        <v>454</v>
      </c>
      <c r="BU1" t="s">
        <v>364</v>
      </c>
      <c r="BW1" t="s">
        <v>455</v>
      </c>
      <c r="BY1" t="s">
        <v>36</v>
      </c>
      <c r="BZ1" t="s">
        <v>456</v>
      </c>
      <c r="CC1" t="s">
        <v>321</v>
      </c>
      <c r="CE1" t="s">
        <v>36</v>
      </c>
      <c r="CF1" t="s">
        <v>456</v>
      </c>
      <c r="CI1" t="s">
        <v>457</v>
      </c>
      <c r="CK1" t="s">
        <v>458</v>
      </c>
      <c r="CL1" t="s">
        <v>459</v>
      </c>
    </row>
    <row r="2" spans="1:90" ht="43.2" x14ac:dyDescent="0.3">
      <c r="A2" t="s">
        <v>52</v>
      </c>
      <c r="B2" t="b">
        <v>1</v>
      </c>
      <c r="D2" t="s">
        <v>29</v>
      </c>
      <c r="E2" s="11" t="s">
        <v>460</v>
      </c>
      <c r="G2" t="s">
        <v>33</v>
      </c>
      <c r="I2" t="s">
        <v>461</v>
      </c>
      <c r="J2">
        <v>20</v>
      </c>
      <c r="K2">
        <v>6</v>
      </c>
      <c r="M2" t="s">
        <v>65</v>
      </c>
      <c r="N2" t="s">
        <v>462</v>
      </c>
      <c r="P2" t="s">
        <v>69</v>
      </c>
      <c r="Q2" t="s">
        <v>463</v>
      </c>
      <c r="S2" t="s">
        <v>464</v>
      </c>
      <c r="U2" s="12" t="s">
        <v>101</v>
      </c>
      <c r="V2" t="s">
        <v>465</v>
      </c>
      <c r="X2" t="s">
        <v>464</v>
      </c>
      <c r="Z2" t="s">
        <v>89</v>
      </c>
      <c r="AA2">
        <v>50</v>
      </c>
      <c r="AC2" t="s">
        <v>105</v>
      </c>
      <c r="AD2">
        <v>-45</v>
      </c>
      <c r="AF2" t="s">
        <v>464</v>
      </c>
      <c r="AH2" t="s">
        <v>89</v>
      </c>
      <c r="AI2">
        <v>50</v>
      </c>
      <c r="AL2" t="s">
        <v>464</v>
      </c>
      <c r="AN2" t="s">
        <v>153</v>
      </c>
      <c r="AO2" s="11" t="s">
        <v>153</v>
      </c>
      <c r="AP2" t="s">
        <v>464</v>
      </c>
      <c r="AQ2" t="s">
        <v>153</v>
      </c>
      <c r="AS2" t="s">
        <v>210</v>
      </c>
      <c r="AT2">
        <v>1</v>
      </c>
      <c r="AV2" t="s">
        <v>226</v>
      </c>
      <c r="AW2" t="s">
        <v>466</v>
      </c>
      <c r="AY2" t="s">
        <v>467</v>
      </c>
      <c r="AZ2" t="s">
        <v>468</v>
      </c>
      <c r="BB2" t="s">
        <v>242</v>
      </c>
      <c r="BC2" t="s">
        <v>469</v>
      </c>
      <c r="BE2" t="s">
        <v>89</v>
      </c>
      <c r="BF2">
        <v>0.2</v>
      </c>
      <c r="BH2" t="s">
        <v>464</v>
      </c>
      <c r="BI2">
        <v>1</v>
      </c>
      <c r="BK2" t="s">
        <v>470</v>
      </c>
      <c r="BL2">
        <v>0.25</v>
      </c>
      <c r="BN2" t="s">
        <v>471</v>
      </c>
      <c r="BO2" t="s">
        <v>472</v>
      </c>
      <c r="BP2">
        <v>1</v>
      </c>
      <c r="BQ2" t="s">
        <v>464</v>
      </c>
      <c r="BR2">
        <v>1</v>
      </c>
      <c r="BT2" t="s">
        <v>473</v>
      </c>
      <c r="BU2">
        <v>2</v>
      </c>
      <c r="BW2" s="3" t="s">
        <v>474</v>
      </c>
      <c r="BX2" s="3"/>
      <c r="BY2" t="s">
        <v>37</v>
      </c>
      <c r="BZ2">
        <v>0</v>
      </c>
      <c r="CC2" t="s">
        <v>52</v>
      </c>
      <c r="CD2" t="b">
        <v>1</v>
      </c>
      <c r="CE2" t="s">
        <v>124</v>
      </c>
      <c r="CF2" t="s">
        <v>124</v>
      </c>
      <c r="CI2" t="s">
        <v>354</v>
      </c>
      <c r="CJ2" t="s">
        <v>475</v>
      </c>
      <c r="CK2" t="s">
        <v>236</v>
      </c>
      <c r="CL2" t="s">
        <v>371</v>
      </c>
    </row>
    <row r="3" spans="1:90" x14ac:dyDescent="0.3">
      <c r="A3" t="s">
        <v>41</v>
      </c>
      <c r="B3" t="b">
        <v>0</v>
      </c>
      <c r="D3" t="s">
        <v>476</v>
      </c>
      <c r="E3" s="11" t="s">
        <v>477</v>
      </c>
      <c r="G3" t="s">
        <v>478</v>
      </c>
      <c r="I3" t="s">
        <v>48</v>
      </c>
      <c r="J3">
        <v>30</v>
      </c>
      <c r="K3">
        <v>7</v>
      </c>
      <c r="M3" t="s">
        <v>479</v>
      </c>
      <c r="N3" t="s">
        <v>480</v>
      </c>
      <c r="P3" t="s">
        <v>481</v>
      </c>
      <c r="Q3" t="s">
        <v>482</v>
      </c>
      <c r="S3" t="s">
        <v>93</v>
      </c>
      <c r="U3" s="12" t="s">
        <v>483</v>
      </c>
      <c r="V3" t="s">
        <v>484</v>
      </c>
      <c r="X3" t="s">
        <v>93</v>
      </c>
      <c r="Z3" t="s">
        <v>48</v>
      </c>
      <c r="AA3">
        <v>75</v>
      </c>
      <c r="AC3" t="s">
        <v>485</v>
      </c>
      <c r="AD3">
        <v>-90</v>
      </c>
      <c r="AF3" t="s">
        <v>93</v>
      </c>
      <c r="AH3" t="s">
        <v>48</v>
      </c>
      <c r="AI3">
        <v>75</v>
      </c>
      <c r="AL3" t="s">
        <v>93</v>
      </c>
      <c r="AN3" t="s">
        <v>486</v>
      </c>
      <c r="AO3" s="11" t="s">
        <v>486</v>
      </c>
      <c r="AP3" t="s">
        <v>93</v>
      </c>
      <c r="AQ3" t="s">
        <v>486</v>
      </c>
      <c r="AS3" t="s">
        <v>180</v>
      </c>
      <c r="AT3">
        <v>3</v>
      </c>
      <c r="AV3" t="s">
        <v>487</v>
      </c>
      <c r="AW3" t="s">
        <v>488</v>
      </c>
      <c r="AY3" t="s">
        <v>489</v>
      </c>
      <c r="AZ3" t="s">
        <v>490</v>
      </c>
      <c r="BB3" t="s">
        <v>491</v>
      </c>
      <c r="BC3" t="s">
        <v>492</v>
      </c>
      <c r="BE3" t="s">
        <v>48</v>
      </c>
      <c r="BF3">
        <v>0.3</v>
      </c>
      <c r="BH3" t="s">
        <v>93</v>
      </c>
      <c r="BI3">
        <v>3</v>
      </c>
      <c r="BK3" t="s">
        <v>493</v>
      </c>
      <c r="BL3">
        <v>0.75</v>
      </c>
      <c r="BN3" t="s">
        <v>341</v>
      </c>
      <c r="BO3" t="s">
        <v>494</v>
      </c>
      <c r="BP3">
        <v>3</v>
      </c>
      <c r="BQ3" t="s">
        <v>93</v>
      </c>
      <c r="BR3">
        <v>3</v>
      </c>
      <c r="BT3" t="s">
        <v>89</v>
      </c>
      <c r="BU3">
        <v>3</v>
      </c>
      <c r="BW3" t="str">
        <f>"{"&amp;CHAR(34)&amp;"solid"&amp;CHAR(34)&amp;": {"&amp;CHAR(34)&amp;"color"&amp;CHAR(34)&amp;":"</f>
        <v>{"solid": {"color":</v>
      </c>
      <c r="BY3" t="s">
        <v>495</v>
      </c>
      <c r="BZ3">
        <v>1</v>
      </c>
      <c r="CC3" t="s">
        <v>41</v>
      </c>
      <c r="CD3" t="b">
        <v>0</v>
      </c>
      <c r="CE3" t="s">
        <v>37</v>
      </c>
      <c r="CF3">
        <v>0</v>
      </c>
      <c r="CI3" t="s">
        <v>44</v>
      </c>
      <c r="CJ3" t="s">
        <v>496</v>
      </c>
      <c r="CK3" t="s">
        <v>497</v>
      </c>
      <c r="CL3" t="s">
        <v>498</v>
      </c>
    </row>
    <row r="4" spans="1:90" x14ac:dyDescent="0.3">
      <c r="D4" t="s">
        <v>499</v>
      </c>
      <c r="E4" s="11" t="s">
        <v>500</v>
      </c>
      <c r="G4" t="s">
        <v>501</v>
      </c>
      <c r="I4" t="s">
        <v>502</v>
      </c>
      <c r="J4">
        <v>40</v>
      </c>
      <c r="K4">
        <v>8</v>
      </c>
      <c r="M4" t="s">
        <v>503</v>
      </c>
      <c r="N4" t="s">
        <v>504</v>
      </c>
      <c r="S4" t="s">
        <v>73</v>
      </c>
      <c r="U4" s="12" t="s">
        <v>505</v>
      </c>
      <c r="V4" t="s">
        <v>506</v>
      </c>
      <c r="X4" t="s">
        <v>73</v>
      </c>
      <c r="Z4" t="s">
        <v>507</v>
      </c>
      <c r="AA4">
        <v>100</v>
      </c>
      <c r="AF4" t="s">
        <v>73</v>
      </c>
      <c r="AH4" t="s">
        <v>507</v>
      </c>
      <c r="AI4">
        <v>100</v>
      </c>
      <c r="AL4" t="s">
        <v>73</v>
      </c>
      <c r="AN4" t="s">
        <v>508</v>
      </c>
      <c r="AO4" s="11" t="s">
        <v>509</v>
      </c>
      <c r="AP4" t="s">
        <v>73</v>
      </c>
      <c r="AQ4" s="2">
        <v>1</v>
      </c>
      <c r="AR4" s="2"/>
      <c r="AS4" s="2" t="s">
        <v>510</v>
      </c>
      <c r="AT4">
        <v>6</v>
      </c>
      <c r="AY4" t="s">
        <v>232</v>
      </c>
      <c r="AZ4" t="s">
        <v>511</v>
      </c>
      <c r="BB4" t="s">
        <v>512</v>
      </c>
      <c r="BC4" t="s">
        <v>513</v>
      </c>
      <c r="BE4" t="s">
        <v>507</v>
      </c>
      <c r="BF4">
        <v>0.4</v>
      </c>
      <c r="BH4" t="s">
        <v>73</v>
      </c>
      <c r="BI4">
        <v>6</v>
      </c>
      <c r="BK4" t="s">
        <v>326</v>
      </c>
      <c r="BL4">
        <v>0.5</v>
      </c>
      <c r="BP4">
        <v>6</v>
      </c>
      <c r="BQ4" t="s">
        <v>73</v>
      </c>
      <c r="BR4">
        <v>6</v>
      </c>
      <c r="BT4" t="s">
        <v>48</v>
      </c>
      <c r="BU4">
        <v>5</v>
      </c>
      <c r="BY4" t="s">
        <v>514</v>
      </c>
      <c r="BZ4">
        <v>2</v>
      </c>
      <c r="CE4" t="s">
        <v>495</v>
      </c>
      <c r="CF4">
        <v>1</v>
      </c>
      <c r="CL4" t="s">
        <v>515</v>
      </c>
    </row>
    <row r="5" spans="1:90" x14ac:dyDescent="0.3">
      <c r="D5" t="s">
        <v>516</v>
      </c>
      <c r="E5" s="11" t="s">
        <v>517</v>
      </c>
      <c r="G5" t="s">
        <v>518</v>
      </c>
      <c r="K5">
        <v>9</v>
      </c>
      <c r="S5" t="s">
        <v>519</v>
      </c>
      <c r="U5" s="12" t="s">
        <v>520</v>
      </c>
      <c r="V5" t="s">
        <v>521</v>
      </c>
      <c r="X5" t="s">
        <v>519</v>
      </c>
      <c r="AF5" t="s">
        <v>519</v>
      </c>
      <c r="AL5" t="s">
        <v>519</v>
      </c>
      <c r="AN5" t="s">
        <v>583</v>
      </c>
      <c r="AO5" s="33" t="s">
        <v>585</v>
      </c>
      <c r="AP5" t="s">
        <v>519</v>
      </c>
      <c r="AQ5" t="s">
        <v>522</v>
      </c>
      <c r="BE5" t="s">
        <v>523</v>
      </c>
      <c r="BF5">
        <v>0.5</v>
      </c>
      <c r="BH5" t="s">
        <v>519</v>
      </c>
      <c r="BQ5" t="s">
        <v>519</v>
      </c>
      <c r="BT5" t="s">
        <v>507</v>
      </c>
      <c r="BU5">
        <v>7</v>
      </c>
      <c r="BY5" t="s">
        <v>524</v>
      </c>
      <c r="BZ5">
        <v>3</v>
      </c>
      <c r="CE5" t="s">
        <v>514</v>
      </c>
      <c r="CF5">
        <v>2</v>
      </c>
      <c r="CL5" t="s">
        <v>503</v>
      </c>
    </row>
    <row r="6" spans="1:90" x14ac:dyDescent="0.3">
      <c r="D6" t="s">
        <v>525</v>
      </c>
      <c r="E6" s="11" t="s">
        <v>526</v>
      </c>
      <c r="G6" t="s">
        <v>527</v>
      </c>
      <c r="K6">
        <v>10</v>
      </c>
      <c r="S6" t="s">
        <v>528</v>
      </c>
      <c r="U6" s="12" t="s">
        <v>529</v>
      </c>
      <c r="V6" t="s">
        <v>530</v>
      </c>
      <c r="X6" t="s">
        <v>528</v>
      </c>
      <c r="AF6" t="s">
        <v>528</v>
      </c>
      <c r="AL6" t="s">
        <v>528</v>
      </c>
      <c r="AN6" t="s">
        <v>584</v>
      </c>
      <c r="AO6" s="33" t="s">
        <v>586</v>
      </c>
      <c r="AP6" t="s">
        <v>528</v>
      </c>
      <c r="AQ6" t="s">
        <v>531</v>
      </c>
      <c r="BH6" t="s">
        <v>528</v>
      </c>
      <c r="BQ6" t="s">
        <v>528</v>
      </c>
      <c r="BT6" t="s">
        <v>523</v>
      </c>
      <c r="BU6">
        <v>9</v>
      </c>
      <c r="BY6" t="s">
        <v>532</v>
      </c>
      <c r="BZ6">
        <v>4</v>
      </c>
      <c r="CE6" t="s">
        <v>524</v>
      </c>
      <c r="CF6">
        <v>3</v>
      </c>
    </row>
    <row r="7" spans="1:90" x14ac:dyDescent="0.3">
      <c r="D7" t="s">
        <v>533</v>
      </c>
      <c r="E7" s="11" t="s">
        <v>534</v>
      </c>
      <c r="G7" t="s">
        <v>535</v>
      </c>
      <c r="S7" t="s">
        <v>536</v>
      </c>
      <c r="U7" s="12" t="s">
        <v>537</v>
      </c>
      <c r="V7" t="s">
        <v>538</v>
      </c>
      <c r="X7" t="s">
        <v>536</v>
      </c>
      <c r="AF7" t="s">
        <v>536</v>
      </c>
      <c r="AL7" t="s">
        <v>536</v>
      </c>
      <c r="AN7" t="s">
        <v>522</v>
      </c>
      <c r="AO7" s="11" t="s">
        <v>522</v>
      </c>
      <c r="AP7" t="s">
        <v>536</v>
      </c>
      <c r="BH7" t="s">
        <v>536</v>
      </c>
      <c r="BQ7" t="s">
        <v>536</v>
      </c>
      <c r="BY7" t="s">
        <v>541</v>
      </c>
      <c r="BZ7">
        <v>5</v>
      </c>
      <c r="CE7" t="s">
        <v>532</v>
      </c>
      <c r="CF7">
        <v>4</v>
      </c>
    </row>
    <row r="8" spans="1:90" x14ac:dyDescent="0.3">
      <c r="D8" t="s">
        <v>542</v>
      </c>
      <c r="E8" s="11" t="s">
        <v>543</v>
      </c>
      <c r="G8" t="s">
        <v>544</v>
      </c>
      <c r="U8" s="12" t="s">
        <v>545</v>
      </c>
      <c r="V8" t="s">
        <v>546</v>
      </c>
      <c r="AN8" t="s">
        <v>531</v>
      </c>
      <c r="AO8" s="11" t="s">
        <v>531</v>
      </c>
      <c r="CE8" t="s">
        <v>541</v>
      </c>
      <c r="CF8">
        <v>5</v>
      </c>
    </row>
    <row r="9" spans="1:90" x14ac:dyDescent="0.3">
      <c r="D9" t="s">
        <v>549</v>
      </c>
      <c r="E9" s="11" t="s">
        <v>550</v>
      </c>
      <c r="U9" s="11" t="s">
        <v>551</v>
      </c>
      <c r="V9" t="s">
        <v>552</v>
      </c>
      <c r="AN9" t="s">
        <v>539</v>
      </c>
      <c r="AO9" s="11" t="s">
        <v>540</v>
      </c>
    </row>
    <row r="10" spans="1:90" x14ac:dyDescent="0.3">
      <c r="D10" t="s">
        <v>555</v>
      </c>
      <c r="E10" s="11" t="s">
        <v>556</v>
      </c>
      <c r="U10" s="12" t="s">
        <v>557</v>
      </c>
      <c r="V10" t="s">
        <v>558</v>
      </c>
      <c r="X10" s="1"/>
      <c r="Y10" s="1"/>
      <c r="Z10" s="1"/>
      <c r="AN10" t="s">
        <v>547</v>
      </c>
      <c r="AO10" s="11" t="s">
        <v>548</v>
      </c>
    </row>
    <row r="11" spans="1:90" x14ac:dyDescent="0.3">
      <c r="D11" t="s">
        <v>560</v>
      </c>
      <c r="E11" s="11" t="s">
        <v>561</v>
      </c>
      <c r="U11" s="12" t="s">
        <v>562</v>
      </c>
      <c r="V11" t="s">
        <v>563</v>
      </c>
      <c r="X11" s="1"/>
      <c r="Y11" s="1"/>
      <c r="Z11" s="1"/>
      <c r="AN11" t="s">
        <v>553</v>
      </c>
      <c r="AO11" s="11" t="s">
        <v>554</v>
      </c>
    </row>
    <row r="12" spans="1:90" x14ac:dyDescent="0.3">
      <c r="D12" t="s">
        <v>565</v>
      </c>
      <c r="E12" s="11" t="s">
        <v>566</v>
      </c>
      <c r="U12" s="11" t="s">
        <v>567</v>
      </c>
      <c r="V12" t="s">
        <v>567</v>
      </c>
      <c r="AN12" s="11" t="s">
        <v>559</v>
      </c>
      <c r="AO12" s="11" t="s">
        <v>559</v>
      </c>
    </row>
    <row r="13" spans="1:90" x14ac:dyDescent="0.3">
      <c r="D13" t="s">
        <v>569</v>
      </c>
      <c r="E13" s="11" t="s">
        <v>570</v>
      </c>
      <c r="U13" s="11" t="s">
        <v>571</v>
      </c>
      <c r="V13" t="s">
        <v>572</v>
      </c>
      <c r="AN13" s="11" t="s">
        <v>564</v>
      </c>
      <c r="AO13" s="11" t="s">
        <v>564</v>
      </c>
    </row>
    <row r="14" spans="1:90" x14ac:dyDescent="0.3">
      <c r="U14" s="11" t="s">
        <v>573</v>
      </c>
      <c r="V14" t="s">
        <v>574</v>
      </c>
      <c r="AN14" s="11" t="s">
        <v>568</v>
      </c>
      <c r="AO14" s="11" t="s">
        <v>568</v>
      </c>
    </row>
    <row r="15" spans="1:90" x14ac:dyDescent="0.3">
      <c r="U15" s="11" t="s">
        <v>575</v>
      </c>
      <c r="V15" t="s">
        <v>576</v>
      </c>
    </row>
    <row r="16" spans="1:90" x14ac:dyDescent="0.3">
      <c r="U16" s="11" t="s">
        <v>577</v>
      </c>
      <c r="V16" t="s">
        <v>578</v>
      </c>
    </row>
    <row r="17" spans="21:22" x14ac:dyDescent="0.3">
      <c r="U17" s="32" t="s">
        <v>579</v>
      </c>
      <c r="V17" t="s">
        <v>581</v>
      </c>
    </row>
    <row r="18" spans="21:22" x14ac:dyDescent="0.3">
      <c r="U18" s="12" t="s">
        <v>580</v>
      </c>
      <c r="V18" t="s">
        <v>582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8E3A9BC0C42D142A4D39A58D5734600" ma:contentTypeVersion="25" ma:contentTypeDescription="Create a new document." ma:contentTypeScope="" ma:versionID="cd6092300140afdc79169fe67307e95b">
  <xsd:schema xmlns:xsd="http://www.w3.org/2001/XMLSchema" xmlns:xs="http://www.w3.org/2001/XMLSchema" xmlns:p="http://schemas.microsoft.com/office/2006/metadata/properties" xmlns:ns2="http://schemas.microsoft.com/sharepoint/v3/fields" xmlns:ns3="11703009-ea4d-46ec-b0be-02c79ff112da" xmlns:ns4="1c9393e7-357e-42ce-bf2b-620bbcf55ec2" targetNamespace="http://schemas.microsoft.com/office/2006/metadata/properties" ma:root="true" ma:fieldsID="6cd690ae960cd06a26c187efcceab644" ns2:_="" ns3:_="" ns4:_="">
    <xsd:import namespace="http://schemas.microsoft.com/sharepoint/v3/fields"/>
    <xsd:import namespace="11703009-ea4d-46ec-b0be-02c79ff112da"/>
    <xsd:import namespace="1c9393e7-357e-42ce-bf2b-620bbcf55ec2"/>
    <xsd:element name="properties">
      <xsd:complexType>
        <xsd:sequence>
          <xsd:element name="documentManagement">
            <xsd:complexType>
              <xsd:all>
                <xsd:element ref="ns2:_Status" minOccurs="0"/>
                <xsd:element ref="ns3:_Flow_SignoffStatus" minOccurs="0"/>
                <xsd:element ref="ns3:DocumentType" minOccurs="0"/>
                <xsd:element ref="ns3:Product"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DateTaken"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6" nillable="true" ma:displayName="Status" ma:default="Not Started" ma:format="Dropdown" ma:internalName="_Status" ma:readOnly="false">
      <xsd:simpleType>
        <xsd:union memberTypes="dms:Text">
          <xsd:simpleType>
            <xsd:restriction base="dms:Choice">
              <xsd:enumeration value="Not Started"/>
              <xsd:enumeration value="Draft"/>
              <xsd:enumeration value="In Progress / Living"/>
              <xsd:enumeration value="Awaiting Review"/>
              <xsd:enumeration value="Review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11703009-ea4d-46ec-b0be-02c79ff112da" elementFormDefault="qualified">
    <xsd:import namespace="http://schemas.microsoft.com/office/2006/documentManagement/types"/>
    <xsd:import namespace="http://schemas.microsoft.com/office/infopath/2007/PartnerControls"/>
    <xsd:element name="_Flow_SignoffStatus" ma:index="7" nillable="true" ma:displayName="Sign-off status" ma:internalName="Sign_x002d_off_x0020_status" ma:readOnly="false">
      <xsd:simpleType>
        <xsd:restriction base="dms:Text"/>
      </xsd:simpleType>
    </xsd:element>
    <xsd:element name="DocumentType" ma:index="8" nillable="true" ma:displayName="Document Type" ma:format="Dropdown" ma:internalName="DocumentType" ma:readOnly="false">
      <xsd:simpleType>
        <xsd:union memberTypes="dms:Text">
          <xsd:simpleType>
            <xsd:restriction base="dms:Choice">
              <xsd:enumeration value="Product Profile"/>
              <xsd:enumeration value="Sales Sheet"/>
              <xsd:enumeration value="Fact Sheet"/>
              <xsd:enumeration value="Infosheet"/>
              <xsd:enumeration value="Specification"/>
              <xsd:enumeration value="Slide Deck"/>
            </xsd:restriction>
          </xsd:simpleType>
        </xsd:union>
      </xsd:simpleType>
    </xsd:element>
    <xsd:element name="Product" ma:index="9" nillable="true" ma:displayName="Product" ma:internalName="Product" ma:readOnly="false">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a06f4ca-6256-43d9-8f5b-640033d001b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9393e7-357e-42ce-bf2b-620bbcf55ec2" elementFormDefault="qualified">
    <xsd:import namespace="http://schemas.microsoft.com/office/2006/documentManagement/types"/>
    <xsd:import namespace="http://schemas.microsoft.com/office/infopath/2007/PartnerControls"/>
    <xsd:element name="SharedWithUsers" ma:index="1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3f220a76-6c91-4f7e-959f-79e1b38825b8}" ma:internalName="TaxCatchAll" ma:showField="CatchAllData" ma:web="1c9393e7-357e-42ce-bf2b-620bbcf55e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11703009-ea4d-46ec-b0be-02c79ff112da" xsi:nil="true"/>
    <_Status xmlns="http://schemas.microsoft.com/sharepoint/v3/fields">Not Started</_Status>
    <_Flow_SignoffStatus xmlns="11703009-ea4d-46ec-b0be-02c79ff112da" xsi:nil="true"/>
    <Product xmlns="11703009-ea4d-46ec-b0be-02c79ff112da" xsi:nil="true"/>
    <TaxCatchAll xmlns="1c9393e7-357e-42ce-bf2b-620bbcf55ec2" xsi:nil="true"/>
    <lcf76f155ced4ddcb4097134ff3c332f xmlns="11703009-ea4d-46ec-b0be-02c79ff112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6E6A707-3EF3-47F7-A202-9D596349B474}">
  <ds:schemaRefs>
    <ds:schemaRef ds:uri="http://schemas.microsoft.com/sharepoint/v3/contenttype/forms"/>
  </ds:schemaRefs>
</ds:datastoreItem>
</file>

<file path=customXml/itemProps2.xml><?xml version="1.0" encoding="utf-8"?>
<ds:datastoreItem xmlns:ds="http://schemas.openxmlformats.org/officeDocument/2006/customXml" ds:itemID="{B5D5BADA-7F02-4D00-91FF-4543E3AEF2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11703009-ea4d-46ec-b0be-02c79ff112da"/>
    <ds:schemaRef ds:uri="1c9393e7-357e-42ce-bf2b-620bbcf55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B42716-4D04-424D-8B49-137E44A4530A}">
  <ds:schemaRefs>
    <ds:schemaRef ds:uri="http://schemas.microsoft.com/office/2006/metadata/properties"/>
    <ds:schemaRef ds:uri="http://schemas.microsoft.com/office/infopath/2007/PartnerControls"/>
    <ds:schemaRef ds:uri="11703009-ea4d-46ec-b0be-02c79ff112da"/>
    <ds:schemaRef ds:uri="http://schemas.microsoft.com/sharepoint/v3/fields"/>
    <ds:schemaRef ds:uri="1c9393e7-357e-42ce-bf2b-620bbcf55e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SPC Chart Settings</vt:lpstr>
      <vt:lpstr>Code</vt:lpstr>
      <vt:lpstr>SPCJSON</vt:lpstr>
      <vt:lpstr>OnOffLookup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Chesterton</dc:creator>
  <cp:keywords/>
  <dc:description/>
  <cp:lastModifiedBy>Oliver Chan</cp:lastModifiedBy>
  <cp:revision/>
  <dcterms:created xsi:type="dcterms:W3CDTF">2022-01-28T15:08:15Z</dcterms:created>
  <dcterms:modified xsi:type="dcterms:W3CDTF">2025-04-04T12:39:24Z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0x010100C8E3A9BC0C42D142A4D39A58D5734600</vt:lpwstr>
  </property>
  <property fmtid="{D5CDD505-2E9C-101B-9397-08002B2CF9AE}" pid="3" name="MediaServiceImageTags">
    <vt:lpwstr/>
  </property>
</Properties>
</file>